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Formulaires"/>
  <workbookProtection lockStructure="1"/>
  <bookViews>
    <workbookView xWindow="0" yWindow="0" windowWidth="28800" windowHeight="13650" tabRatio="934" activeTab="0"/>
  </bookViews>
  <sheets>
    <sheet name="Instructions" sheetId="1" r:id="rId1"/>
    <sheet name="CH - CR" sheetId="2" r:id="rId2"/>
    <sheet name="Coupe AND" sheetId="3" r:id="rId3"/>
    <sheet name="Indiv M" sheetId="4" r:id="rId4"/>
    <sheet name="Indiv M Vét." sheetId="5" r:id="rId5"/>
    <sheet name="Indiv F" sheetId="6" r:id="rId6"/>
    <sheet name="Ch. Leclet" sheetId="7" r:id="rId7"/>
    <sheet name="Bull.Pap" sheetId="8" r:id="rId8"/>
    <sheet name="Bull.Elect" sheetId="9" r:id="rId9"/>
    <sheet name="Récap. financier" sheetId="10" r:id="rId10"/>
    <sheet name="Liste Joueurs" sheetId="11" state="hidden" r:id="rId11"/>
  </sheets>
  <definedNames>
    <definedName name="Cptr" localSheetId="8">'Bull.Elect'!$H$50</definedName>
    <definedName name="Cptr" localSheetId="7">'Bull.Pap'!$H$48</definedName>
    <definedName name="Cptr" localSheetId="6">'Ch. Leclet'!$J$57</definedName>
    <definedName name="Cptr" localSheetId="2">'Coupe AND'!$J$59</definedName>
    <definedName name="Cptr" localSheetId="5">'Indiv F'!$I$57</definedName>
    <definedName name="Cptr" localSheetId="3">'Indiv M'!$I$57</definedName>
    <definedName name="Cptr" localSheetId="4">'Indiv M Vét.'!$I$58</definedName>
    <definedName name="Date_Limite_BLTE">'Bull.Elect'!$B$48</definedName>
    <definedName name="Date_Limite_BLTP">'Bull.Pap'!$B$47</definedName>
    <definedName name="Date_Limite_CAND">'Coupe AND'!$D$5</definedName>
    <definedName name="Date_Limite_CH">'CH - CR'!$B$5</definedName>
    <definedName name="Date_Limite_CHL">'Ch. Leclet'!$D$5</definedName>
    <definedName name="Date_Limite_IFS">'Indiv F'!$D$5</definedName>
    <definedName name="Date_Limite_IMS">'Indiv M'!$D$5</definedName>
    <definedName name="Date_Limite_IMV">'Indiv M Vét.'!$D$5</definedName>
    <definedName name="DispoSalle" localSheetId="6">'Ch. Leclet'!$B$10:$L$11</definedName>
    <definedName name="DispoSalle" localSheetId="2">'Coupe AND'!$B$10:$L$13</definedName>
    <definedName name="DispoSalle" localSheetId="5">'Indiv F'!$B$10:$K$13</definedName>
    <definedName name="DispoSalle" localSheetId="3">'Indiv M'!$B$10:$K$13</definedName>
    <definedName name="DispoSalle" localSheetId="4">'Indiv M Vét.'!$B$10:$K$12</definedName>
    <definedName name="Init" localSheetId="6">'Ch. Leclet'!$B$14</definedName>
    <definedName name="Init" localSheetId="2">'Coupe AND'!$B$16</definedName>
    <definedName name="Liste" localSheetId="8">'Bull.Elect'!$C$13:$H$44</definedName>
    <definedName name="Liste" localSheetId="7">'Bull.Pap'!$C$12:$G$36</definedName>
    <definedName name="Liste" localSheetId="6">'Ch. Leclet'!$E$15:$L$50</definedName>
    <definedName name="Liste" localSheetId="2">'Coupe AND'!$E$17:$L$52</definedName>
    <definedName name="Liste" localSheetId="5">'Indiv F'!$D$17:$K$31</definedName>
    <definedName name="Liste" localSheetId="3">'Indiv M'!$D$15:$K$50</definedName>
    <definedName name="Liste" localSheetId="4">'Indiv M Vét.'!$D$16:$K$51</definedName>
    <definedName name="Liste2" localSheetId="8">'Bull.Elect'!$C$55:$H$82</definedName>
    <definedName name="Liste2" localSheetId="5">'Indiv F'!$D$36:$K$50</definedName>
    <definedName name="Masquer" localSheetId="7">'Bull.Pap'!$B$39:$B$40</definedName>
    <definedName name="Masquer2" localSheetId="7">'Bull.Pap'!$B$42:$B$44</definedName>
    <definedName name="Saison">'Récap. financier'!$F$1</definedName>
    <definedName name="Suppr" localSheetId="7">'Bull.Pap'!$B$7:$B$40</definedName>
    <definedName name="Tarif_BLTE">'Récap. financier'!$D$19</definedName>
    <definedName name="Tarif_BLTP">'Récap. financier'!$D$20</definedName>
    <definedName name="Tarif_CAND">'Récap. financier'!$D$13</definedName>
    <definedName name="Tarif_CH">'Récap. financier'!$D$11</definedName>
    <definedName name="Tarif_CR">'Récap. financier'!$D$12</definedName>
    <definedName name="Tarif_FM">'Récap. financier'!$D$18</definedName>
    <definedName name="Tarif_IFS">'Récap. financier'!$D$14</definedName>
    <definedName name="Tarif_IFV">'Récap. financier'!$D$15</definedName>
    <definedName name="Tarif_IMS">'Récap. financier'!$D$16</definedName>
    <definedName name="Tarif_IMV">'Récap. financier'!$D$17</definedName>
    <definedName name="Total" localSheetId="8">'Bull.Elect'!$B$11</definedName>
    <definedName name="Total" localSheetId="7">'Bull.Pap'!$B$38</definedName>
    <definedName name="Total" localSheetId="6">'Ch. Leclet'!$B$13</definedName>
    <definedName name="Total" localSheetId="2">'Coupe AND'!$B$54</definedName>
    <definedName name="Total" localSheetId="5">'Indiv F'!$B$15</definedName>
    <definedName name="Total" localSheetId="3">'Indiv M'!$B$52</definedName>
    <definedName name="Total" localSheetId="4">'Indiv M Vét.'!$B$53</definedName>
    <definedName name="Total2" localSheetId="5">'Indiv F'!$B$33</definedName>
    <definedName name="_xlnm.Print_Area" localSheetId="8">'Bull.Elect'!$C$1:$H$83</definedName>
    <definedName name="_xlnm.Print_Area" localSheetId="7">'Bull.Pap'!$C$1:$H$48</definedName>
    <definedName name="_xlnm.Print_Area" localSheetId="1">'CH - CR'!$B:$I</definedName>
    <definedName name="_xlnm.Print_Area" localSheetId="6">'Ch. Leclet'!$C$1:$L$57</definedName>
    <definedName name="_xlnm.Print_Area" localSheetId="2">'Coupe AND'!$C$1:$L$59</definedName>
    <definedName name="_xlnm.Print_Area" localSheetId="5">'Indiv F'!$C$1:$K$57</definedName>
    <definedName name="_xlnm.Print_Area" localSheetId="3">'Indiv M'!$C$1:$K$57</definedName>
    <definedName name="_xlnm.Print_Area" localSheetId="4">'Indiv M Vét.'!$C$1:$K$58</definedName>
    <definedName name="_xlnm.Print_Area" localSheetId="0">'Instructions'!$B:$F</definedName>
    <definedName name="_xlnm.Print_Area" localSheetId="10">'Liste Joueurs'!$A:$F</definedName>
    <definedName name="_xlnm.Print_Area" localSheetId="9">'Récap. financier'!$B:$F</definedName>
  </definedNames>
  <calcPr calcMode="manual" fullCalcOnLoad="1"/>
</workbook>
</file>

<file path=xl/sharedStrings.xml><?xml version="1.0" encoding="utf-8"?>
<sst xmlns="http://schemas.openxmlformats.org/spreadsheetml/2006/main" count="708" uniqueCount="222">
  <si>
    <t xml:space="preserve">OBSERVATIONS </t>
  </si>
  <si>
    <t>RÉCAPITULATIF FINANCIER CORPORATIF</t>
  </si>
  <si>
    <t>A joindre à chaque règlement à la Ligue d'Ile-de-France</t>
  </si>
  <si>
    <t>NE PAS UTILISER CE RÉCAPITULATIF POUR PAYER</t>
  </si>
  <si>
    <t>LA RÉAFFILIATION ET LES LICENCES A VOTRE COMITÉ DEPARTEMENTAL</t>
  </si>
  <si>
    <t>Désignation</t>
  </si>
  <si>
    <t>Prix unitaire</t>
  </si>
  <si>
    <t>Quantité</t>
  </si>
  <si>
    <t>TOTAL</t>
  </si>
  <si>
    <t>Individuels féminins corporatifs</t>
  </si>
  <si>
    <t>Individuels Vétérans féminins corporatifs</t>
  </si>
  <si>
    <t>Individuels masculins corporatifs</t>
  </si>
  <si>
    <t>Individuels Vétérans masculins corporatifs</t>
  </si>
  <si>
    <t>Feuilles de rencontres corporatives (port gratuit)</t>
  </si>
  <si>
    <t>Pénalités corporatives</t>
  </si>
  <si>
    <t>Divers corporatifs :</t>
  </si>
  <si>
    <t>TOTAL à payer :</t>
  </si>
  <si>
    <t>(2)  L'abonnement papier est facultatif.</t>
  </si>
  <si>
    <t>Ce document contient les formulaires d'engagement pour les compétitions suivantes :</t>
  </si>
  <si>
    <t>Compétition</t>
  </si>
  <si>
    <t>Ligue d'ILE-de-FRANCE TT</t>
  </si>
  <si>
    <t>Coupe corporative Albert Nello Decroix</t>
  </si>
  <si>
    <t>Points</t>
  </si>
  <si>
    <t>Disponibilité de la salle :</t>
  </si>
  <si>
    <t>Le mardi :</t>
  </si>
  <si>
    <t>Le mercredi :</t>
  </si>
  <si>
    <t xml:space="preserve">Total à payer :  </t>
  </si>
  <si>
    <t>Imprimer autant de fois que nécessaire chaque formulaire de ce fichier.</t>
  </si>
  <si>
    <t>indiquée ci-dessous.</t>
  </si>
  <si>
    <t>Pour chaque envoi, ne pas omettre de joindre le récapitulatif financier.</t>
  </si>
  <si>
    <t>b) Envoyer le règlement financier correspondant * par courrier postal à l'adresse indiquée ci-dessous.</t>
  </si>
  <si>
    <t>Individuels masculins vétérans corporatifs</t>
  </si>
  <si>
    <t>Le lundi :</t>
  </si>
  <si>
    <t>Individuels féminins et féminins vétérans corporatifs</t>
  </si>
  <si>
    <t>Le jeudi :</t>
  </si>
  <si>
    <t>iledefrance@fftt-idf.com</t>
  </si>
  <si>
    <t>Saisie des informations</t>
  </si>
  <si>
    <t>Envois multiples</t>
  </si>
  <si>
    <t>En cas d'envois multiples, veiller à ne jamais envoyer deux fois les mêmes informations.</t>
  </si>
  <si>
    <r>
      <t>Championnat corporatif</t>
    </r>
    <r>
      <rPr>
        <sz val="11"/>
        <rFont val="Arial"/>
        <family val="2"/>
      </rPr>
      <t xml:space="preserve"> (6 joueurs)</t>
    </r>
  </si>
  <si>
    <r>
      <t>Critérium corporatif</t>
    </r>
    <r>
      <rPr>
        <sz val="11"/>
        <rFont val="Arial"/>
        <family val="2"/>
      </rPr>
      <t xml:space="preserve"> (3 joueurs)</t>
    </r>
  </si>
  <si>
    <r>
      <t>Coupe corporative Albert Nello Decroix</t>
    </r>
    <r>
      <rPr>
        <sz val="11"/>
        <rFont val="Arial"/>
        <family val="2"/>
      </rPr>
      <t xml:space="preserve"> (2 joueurs)</t>
    </r>
  </si>
  <si>
    <r>
      <t>Abonnement supplémentaire au bulletin électronique</t>
    </r>
    <r>
      <rPr>
        <b/>
        <vertAlign val="superscript"/>
        <sz val="11"/>
        <rFont val="Arial"/>
        <family val="2"/>
      </rPr>
      <t xml:space="preserve"> (1)</t>
    </r>
  </si>
  <si>
    <r>
      <t>Abonnement supplémentaire au bulletin papier</t>
    </r>
    <r>
      <rPr>
        <b/>
        <vertAlign val="superscript"/>
        <sz val="11"/>
        <rFont val="Arial"/>
        <family val="2"/>
      </rPr>
      <t xml:space="preserve"> (2)</t>
    </r>
  </si>
  <si>
    <t>ENGAGEMENTS GRATUITS</t>
  </si>
  <si>
    <t>FFTT  -  Ligue d’Ile-de-France  -  Commission Corporative</t>
  </si>
  <si>
    <t>ENGAGEMENTS CORPORATIFS - Instructions</t>
  </si>
  <si>
    <t>Challenge mixte LECLET</t>
  </si>
  <si>
    <t>Championnat à 6 joueurs et Critérium à 3 joueurs</t>
  </si>
  <si>
    <t>1.</t>
  </si>
  <si>
    <t>Utilisation des formulaires en version électronique</t>
  </si>
  <si>
    <t>2.</t>
  </si>
  <si>
    <t>Utilisation des formulaires en version papier</t>
  </si>
  <si>
    <t>Seules les cellules sur fond bleu doivent être renseignées par l'utilisateur.</t>
  </si>
  <si>
    <t xml:space="preserve"> Imprimer et joindre à ce courrier une copie du récapitulatif financier issu de ce fichier.</t>
  </si>
  <si>
    <t>Envoi à la ligue</t>
  </si>
  <si>
    <t xml:space="preserve">       de l'association.</t>
  </si>
  <si>
    <t>(1)  Un exemplaire du bulletin électronique est envoyé gratuitement au correspondant</t>
  </si>
  <si>
    <t>Licence</t>
  </si>
  <si>
    <t>Téléphone</t>
  </si>
  <si>
    <t>E-mail</t>
  </si>
  <si>
    <t>Compatibilité</t>
  </si>
  <si>
    <t>Envoyé le :</t>
  </si>
  <si>
    <t>Reçu le :</t>
  </si>
  <si>
    <t>Nom de l'association</t>
  </si>
  <si>
    <t>Numéro d'affiliation</t>
  </si>
  <si>
    <t xml:space="preserve">de / à : </t>
  </si>
  <si>
    <t>Ouverture</t>
  </si>
  <si>
    <t>Fermeture</t>
  </si>
  <si>
    <t>Adresse postale :</t>
  </si>
  <si>
    <t>Adresse E-mail :</t>
  </si>
  <si>
    <r>
      <t xml:space="preserve">Envoi postal </t>
    </r>
    <r>
      <rPr>
        <sz val="10"/>
        <rFont val="Arial"/>
        <family val="2"/>
      </rPr>
      <t>:</t>
    </r>
  </si>
  <si>
    <r>
      <t xml:space="preserve">Envoi par E-mail </t>
    </r>
    <r>
      <rPr>
        <sz val="10"/>
        <rFont val="Arial"/>
        <family val="2"/>
      </rPr>
      <t>:</t>
    </r>
  </si>
  <si>
    <t>Il est, de plus, nécessaire que l'exécution des macros soit autorisée.</t>
  </si>
  <si>
    <t>NOM Prénom</t>
  </si>
  <si>
    <t>ne pas oublier de joindre le récapitulatif financier.</t>
  </si>
  <si>
    <t>Pour plus de détails, consulter le mode d'emploi fourni avec ces formulaires.</t>
  </si>
  <si>
    <t>automatiquement  dans les autres onglets).</t>
  </si>
  <si>
    <t>CH - CR</t>
  </si>
  <si>
    <t>Coupe AND</t>
  </si>
  <si>
    <t>Indiv M</t>
  </si>
  <si>
    <t>Indiv M Vét.</t>
  </si>
  <si>
    <t>Indiv F</t>
  </si>
  <si>
    <t>Ch. Leclet</t>
  </si>
  <si>
    <t>Le présent fichier peut être édité avec tout logiciel capable de lire et de modifier des fichiers au format Excel 97-2003.</t>
  </si>
  <si>
    <t>Si le nom et/ou le numéro de l'association est différent de celui indiqué, saisir les  informations  correctes  dans  les</t>
  </si>
  <si>
    <t>cellules bleues du récapitulatif financier, et uniquement  dans  ces  cellules  (Ces  informations  se  mettront  à  jour</t>
  </si>
  <si>
    <t>Si l'ensemble des engagements d'une association n'est pas fait en une seule fois, et en cas  d'envois  multiples  de</t>
  </si>
  <si>
    <t>Envoyer les formulaires complétés à la ligue de l'Ile-de-France, accompagnés du règlement  financier *,  à  l'adresse</t>
  </si>
  <si>
    <t>Envoi postal :</t>
  </si>
  <si>
    <t>Envoi par E-mail :</t>
  </si>
  <si>
    <r>
      <rPr>
        <sz val="9"/>
        <color indexed="10"/>
        <rFont val="Wingdings 3"/>
        <family val="1"/>
      </rPr>
      <t>t</t>
    </r>
    <r>
      <rPr>
        <sz val="9"/>
        <color indexed="10"/>
        <rFont val="Arial"/>
        <family val="2"/>
      </rPr>
      <t xml:space="preserve"> En cas de changement, saisir ces informations
     dans  l'onglet "Récapitulatif financier"</t>
    </r>
  </si>
  <si>
    <t>CLUB :</t>
  </si>
  <si>
    <t>BULLETIN</t>
  </si>
  <si>
    <t>CORPO</t>
  </si>
  <si>
    <t xml:space="preserve">Abonnements "BULLETIN PAPIER" </t>
  </si>
  <si>
    <t>Adresse :</t>
  </si>
  <si>
    <t>ABONNEMENT INTERNET SUPPLEMENTAIRE</t>
  </si>
  <si>
    <t>Date limite de réception :</t>
  </si>
  <si>
    <t xml:space="preserve">Abonnement BULLETIN ELECTRONIQUE SUPPLEMENTAIRE (15 adresses) </t>
  </si>
  <si>
    <t xml:space="preserve"> BULLETIN CORPO</t>
  </si>
  <si>
    <t>Mail :</t>
  </si>
  <si>
    <t>Téléphone :</t>
  </si>
  <si>
    <t>voir au verso</t>
  </si>
  <si>
    <t xml:space="preserve">Abonnement ELECTRONIQUE  (15 adresses même catégorie) </t>
  </si>
  <si>
    <t>Ville :</t>
  </si>
  <si>
    <t xml:space="preserve">      Un abonnement supplémentaire au bulletin électronique comprend de 2 à 15 adresses E-mail.</t>
  </si>
  <si>
    <r>
      <rPr>
        <sz val="9"/>
        <color indexed="10"/>
        <rFont val="Wingdings 3"/>
        <family val="1"/>
      </rPr>
      <t>t</t>
    </r>
    <r>
      <rPr>
        <sz val="9"/>
        <color indexed="10"/>
        <rFont val="Arial"/>
        <family val="2"/>
      </rPr>
      <t xml:space="preserve"> Saisir les nom et numéro de l'association ci-contre</t>
    </r>
  </si>
  <si>
    <t>Engagements à la Coupe Corporative Albert Nello Decroix</t>
  </si>
  <si>
    <t>Engagements aux Individuels masculins</t>
  </si>
  <si>
    <t>Engagements aux Individuels masculins vétérans</t>
  </si>
  <si>
    <t>Engagements aux Individuels et Vétérans féminins</t>
  </si>
  <si>
    <t>Engagements au Challenge mixte LECLET</t>
  </si>
  <si>
    <t>Il contient également les formulaires d'abonnement au bulletin "Sport dans l'Entreprise" :</t>
  </si>
  <si>
    <t>Bull.Pap</t>
  </si>
  <si>
    <t>Bull.Elect</t>
  </si>
  <si>
    <t>Abonnements supplémentaires au bulletin électronique</t>
  </si>
  <si>
    <t>Abonnements supplémentaires au bulletin "papier"</t>
  </si>
  <si>
    <r>
      <t xml:space="preserve">Paiement par chèque bancaire à établir à l'ordre de :   " </t>
    </r>
    <r>
      <rPr>
        <b/>
        <sz val="10"/>
        <color indexed="16"/>
        <rFont val="Arial"/>
        <family val="2"/>
      </rPr>
      <t>FFTT ligue régionale IDF de TT</t>
    </r>
    <r>
      <rPr>
        <b/>
        <sz val="9"/>
        <rFont val="Arial"/>
        <family val="2"/>
      </rPr>
      <t xml:space="preserve"> "</t>
    </r>
  </si>
  <si>
    <t>Imprimer en couleur</t>
  </si>
  <si>
    <t xml:space="preserve">Total Général pour tous les abonnements :  </t>
  </si>
  <si>
    <t>E-Mail :</t>
  </si>
  <si>
    <t xml:space="preserve"> NOM Prénom :</t>
  </si>
  <si>
    <t>Points :</t>
  </si>
  <si>
    <r>
      <rPr>
        <sz val="10"/>
        <color indexed="8"/>
        <rFont val="Wingdings"/>
        <family val="0"/>
      </rPr>
      <t>(</t>
    </r>
    <r>
      <rPr>
        <sz val="10"/>
        <color indexed="8"/>
        <rFont val="Arial"/>
        <family val="2"/>
      </rPr>
      <t xml:space="preserve"> :</t>
    </r>
  </si>
  <si>
    <t>Licence :</t>
  </si>
  <si>
    <t xml:space="preserve">Numéro : </t>
  </si>
  <si>
    <t xml:space="preserve">Club : </t>
  </si>
  <si>
    <t>Nbre de tables</t>
  </si>
  <si>
    <r>
      <t xml:space="preserve">TOTAL A PAYER </t>
    </r>
    <r>
      <rPr>
        <sz val="10"/>
        <color indexed="8"/>
        <rFont val="Arial"/>
        <family val="2"/>
      </rPr>
      <t xml:space="preserve">(Nombre d'engagés) :   </t>
    </r>
  </si>
  <si>
    <t xml:space="preserve">par joueur </t>
  </si>
  <si>
    <t>Il est possible d'indiquer plusieurs numéros de téléphone et</t>
  </si>
  <si>
    <t>jusqu'à 2 adresses E-mail par joueur.</t>
  </si>
  <si>
    <t>Le cas échéant, séparer les informations par un point-virgule.</t>
  </si>
  <si>
    <t xml:space="preserve">                     T : 01 02 03 04 05 ; P : 06 07 08 09 10</t>
  </si>
  <si>
    <t>Nota : si toutes les données saisies ne sont pas visibles à l'écran</t>
  </si>
  <si>
    <t xml:space="preserve">            ou lors d'une impression, elles seront malgré tout prises en</t>
  </si>
  <si>
    <t xml:space="preserve">            compte si le présent fichier est envoyé par E-mail.</t>
  </si>
  <si>
    <t>Ne pas oublier de joindre le récapitulatif financier.</t>
  </si>
  <si>
    <t>Si plusieurs numéros de téléphone sont indiqués,</t>
  </si>
  <si>
    <t>faire précéder chaque numéro par :</t>
  </si>
  <si>
    <r>
      <t>t</t>
    </r>
    <r>
      <rPr>
        <sz val="9"/>
        <color indexed="10"/>
        <rFont val="Arial"/>
        <family val="2"/>
      </rPr>
      <t xml:space="preserve">  Si le formulaire ne comporte pas assez de lignes,
      appuyer sur le bouton ci-contre pour ajouter une page</t>
    </r>
  </si>
  <si>
    <r>
      <t xml:space="preserve">    " </t>
    </r>
    <r>
      <rPr>
        <b/>
        <sz val="9"/>
        <color indexed="10"/>
        <rFont val="Arial"/>
        <family val="2"/>
      </rPr>
      <t xml:space="preserve">T </t>
    </r>
    <r>
      <rPr>
        <sz val="9"/>
        <color indexed="10"/>
        <rFont val="Arial"/>
        <family val="2"/>
      </rPr>
      <t>" pour "Travail",</t>
    </r>
  </si>
  <si>
    <r>
      <t xml:space="preserve">    " </t>
    </r>
    <r>
      <rPr>
        <b/>
        <sz val="9"/>
        <color indexed="10"/>
        <rFont val="Arial"/>
        <family val="2"/>
      </rPr>
      <t xml:space="preserve">D </t>
    </r>
    <r>
      <rPr>
        <sz val="9"/>
        <color indexed="10"/>
        <rFont val="Arial"/>
        <family val="2"/>
      </rPr>
      <t>" pour "Domicile",</t>
    </r>
  </si>
  <si>
    <r>
      <t xml:space="preserve">    " </t>
    </r>
    <r>
      <rPr>
        <b/>
        <sz val="9"/>
        <color indexed="10"/>
        <rFont val="Arial"/>
        <family val="2"/>
      </rPr>
      <t xml:space="preserve">P </t>
    </r>
    <r>
      <rPr>
        <sz val="9"/>
        <color indexed="10"/>
        <rFont val="Arial"/>
        <family val="2"/>
      </rPr>
      <t>" pour "Portable".</t>
    </r>
  </si>
  <si>
    <r>
      <t>t</t>
    </r>
    <r>
      <rPr>
        <sz val="9"/>
        <color indexed="10"/>
        <rFont val="Arial"/>
        <family val="2"/>
      </rPr>
      <t xml:space="preserve">  Si le formulaire ne comporte pas assez de lignes,
      appuyer sur le bouton ci-contre pour ajouter une page</t>
    </r>
  </si>
  <si>
    <t>Compétition ouverte à tous les joueurs licenciés et ayant la qualification corporative, sans limite d'âge, sauf les descendants</t>
  </si>
  <si>
    <t>Compétition ouverte à tous les joueurs licenciés, ayant la qualification corporative et âgés d'au moins 40 ans</t>
  </si>
  <si>
    <t>Compétition ouverte à toutes les joueuses licenciées, ayant la qualification corporative et âgées d'au moins 40 ans</t>
  </si>
  <si>
    <t>Individuels féminins</t>
  </si>
  <si>
    <t>Individuels féminins vétérans</t>
  </si>
  <si>
    <t>Compétition ouverte à toute joueuse licenciée et ayant la qualification corporative, sans limite d'âge, sauf les descendantes</t>
  </si>
  <si>
    <t>jusqu'à 2 adresses E-mail par joueuse.</t>
  </si>
  <si>
    <r>
      <t xml:space="preserve">TOTAL A PAYER </t>
    </r>
    <r>
      <rPr>
        <sz val="10"/>
        <color indexed="8"/>
        <rFont val="Arial"/>
        <family val="2"/>
      </rPr>
      <t xml:space="preserve">(Nombre d'engagées) : </t>
    </r>
  </si>
  <si>
    <t>par joueuse</t>
  </si>
  <si>
    <t>NOM Prénom :</t>
  </si>
  <si>
    <t>par équipe</t>
  </si>
  <si>
    <t>Eq.</t>
  </si>
  <si>
    <t>ou d'un joueur et d'une joueuse nominativement désignés, la somme de leurs classements devant être inférieure à 3500 points.</t>
  </si>
  <si>
    <t>descendants. Chaque association peut engager un nombre illimité d'équipes composées de deux joueurs,  de  deux  joueuses</t>
  </si>
  <si>
    <t xml:space="preserve"> Compétition ouverte à toute joueuse et tout joueur  licencié  et  ayant  la  qualification  corporative,  sans  limite  d'âge,  sauf  les</t>
  </si>
  <si>
    <t>Onglet</t>
  </si>
  <si>
    <t>une copie du document d'origine.</t>
  </si>
  <si>
    <t>ces formulaires, il est recommandé de conserver une version vierge de ce  fichier  et  d'utiliser,  pour  chaque  envoi,</t>
  </si>
  <si>
    <t>a) Envoyer ce fichier par E-mail, à l'adresse indiquée ci-dessous.</t>
  </si>
  <si>
    <t>Compétition par équipes composées d'une joueuse et de deux joueurs</t>
  </si>
  <si>
    <t xml:space="preserve"> Féminine :</t>
  </si>
  <si>
    <t xml:space="preserve"> Masculin 1 :</t>
  </si>
  <si>
    <t xml:space="preserve"> Masculin 2 :</t>
  </si>
  <si>
    <r>
      <rPr>
        <sz val="10"/>
        <color indexed="16"/>
        <rFont val="Arial"/>
        <family val="2"/>
      </rPr>
      <t>Responsable du challenge 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Patrick PLESSIS,  8 rue de la Paix,  92 700 COLOMBES</t>
    </r>
  </si>
  <si>
    <t xml:space="preserve"> Compétition ouverte à toute joueuse et tout joueur licencié et ayant la qualification corporative</t>
  </si>
  <si>
    <t xml:space="preserve">Tarif par équipe : </t>
  </si>
  <si>
    <t xml:space="preserve"> Critérium à 3 joueurs :</t>
  </si>
  <si>
    <t xml:space="preserve"> Championnat à 6 joueurs :</t>
  </si>
  <si>
    <t xml:space="preserve">Nombre d'équipes : </t>
  </si>
  <si>
    <t>Engagement des équipes</t>
  </si>
  <si>
    <t>Une association peut inscrire plusieurs équipes dans une même division.</t>
  </si>
  <si>
    <t>Une nouvelle équipe est obligatoirement inscrite en dernière division.</t>
  </si>
  <si>
    <r>
      <t>Pour les équipes inscrites en Critérium, préciser les oppositions</t>
    </r>
    <r>
      <rPr>
        <vertAlign val="superscript"/>
        <sz val="10"/>
        <color indexed="8"/>
        <rFont val="Arial"/>
        <family val="2"/>
      </rPr>
      <t xml:space="preserve"> 1</t>
    </r>
    <r>
      <rPr>
        <sz val="10"/>
        <color indexed="8"/>
        <rFont val="Arial"/>
        <family val="2"/>
      </rPr>
      <t xml:space="preserve"> ou les concordances</t>
    </r>
    <r>
      <rPr>
        <vertAlign val="superscript"/>
        <sz val="10"/>
        <color indexed="8"/>
        <rFont val="Arial"/>
        <family val="2"/>
      </rPr>
      <t xml:space="preserve"> 2</t>
    </r>
    <r>
      <rPr>
        <sz val="10"/>
        <color indexed="8"/>
        <rFont val="Arial"/>
        <family val="2"/>
      </rPr>
      <t xml:space="preserve"> souhaitées.</t>
    </r>
  </si>
  <si>
    <t xml:space="preserve">2 : </t>
  </si>
  <si>
    <t xml:space="preserve">1 : </t>
  </si>
  <si>
    <t>En cas de désistement pour une montée ou de demande de rétrogradation volontaire, l'indiquer clairement dans</t>
  </si>
  <si>
    <t>les observations.</t>
  </si>
  <si>
    <t>Montant :</t>
  </si>
  <si>
    <r>
      <t xml:space="preserve"> Envoi par E-mail </t>
    </r>
    <r>
      <rPr>
        <sz val="10"/>
        <rFont val="Arial"/>
        <family val="2"/>
      </rPr>
      <t>:</t>
    </r>
  </si>
  <si>
    <t xml:space="preserve"> Envoi postal :</t>
  </si>
  <si>
    <r>
      <t>Abonnement au bulletin "</t>
    </r>
    <r>
      <rPr>
        <b/>
        <i/>
        <sz val="10"/>
        <color indexed="8"/>
        <rFont val="Arial"/>
        <family val="2"/>
      </rPr>
      <t>Sport dans l'entreprise</t>
    </r>
    <r>
      <rPr>
        <b/>
        <sz val="10"/>
        <color indexed="8"/>
        <rFont val="Arial"/>
        <family val="2"/>
      </rPr>
      <t>"</t>
    </r>
  </si>
  <si>
    <r>
      <t xml:space="preserve">deux équipes en </t>
    </r>
    <r>
      <rPr>
        <i/>
        <sz val="9"/>
        <color indexed="8"/>
        <rFont val="Arial"/>
        <family val="2"/>
      </rPr>
      <t>opposition</t>
    </r>
    <r>
      <rPr>
        <sz val="9"/>
        <color indexed="8"/>
        <rFont val="Arial"/>
        <family val="2"/>
      </rPr>
      <t xml:space="preserve"> ne jouent jamais en local simultanément ; quand l'une reçoit, l'autre se déplace</t>
    </r>
  </si>
  <si>
    <r>
      <t xml:space="preserve">deux équipes en </t>
    </r>
    <r>
      <rPr>
        <i/>
        <sz val="9"/>
        <color indexed="8"/>
        <rFont val="Arial"/>
        <family val="2"/>
      </rPr>
      <t>concordance</t>
    </r>
    <r>
      <rPr>
        <sz val="9"/>
        <color indexed="8"/>
        <rFont val="Arial"/>
        <family val="2"/>
      </rPr>
      <t xml:space="preserve"> se déplacent ou reçoivent simultanément lors d'une même journée</t>
    </r>
  </si>
  <si>
    <r>
      <t xml:space="preserve">TOTAL A PAYER </t>
    </r>
    <r>
      <rPr>
        <sz val="10"/>
        <color indexed="8"/>
        <rFont val="Arial"/>
        <family val="2"/>
      </rPr>
      <t xml:space="preserve">(Nombre d'équipes) :   </t>
    </r>
  </si>
  <si>
    <t xml:space="preserve"> par joueuse </t>
  </si>
  <si>
    <t>Exemples : sophie.fonfec @societetruc.com ; sophie.fonfec@perso.fr</t>
  </si>
  <si>
    <t>Exemples : jean.bombeur @societetruc.com ; jean.bombeur@perso.fr</t>
  </si>
  <si>
    <r>
      <t>t</t>
    </r>
    <r>
      <rPr>
        <sz val="9"/>
        <color indexed="10"/>
        <rFont val="Arial"/>
        <family val="2"/>
      </rPr>
      <t xml:space="preserve"> Si le formulaire ne comporte pas assez de lignes,
     appuyer sur le bouton ci-contre pour ajouter une page</t>
    </r>
  </si>
  <si>
    <r>
      <rPr>
        <sz val="9"/>
        <color indexed="10"/>
        <rFont val="Wingdings 3"/>
        <family val="1"/>
      </rPr>
      <t>t</t>
    </r>
    <r>
      <rPr>
        <sz val="9"/>
        <color indexed="10"/>
        <rFont val="Arial"/>
        <family val="2"/>
      </rPr>
      <t xml:space="preserve"> Une seule adresse E-Mail par personne</t>
    </r>
  </si>
  <si>
    <r>
      <rPr>
        <sz val="9"/>
        <color indexed="10"/>
        <rFont val="Wingdings 3"/>
        <family val="1"/>
      </rPr>
      <t>t</t>
    </r>
    <r>
      <rPr>
        <sz val="9"/>
        <color indexed="10"/>
        <rFont val="Arial"/>
        <family val="2"/>
      </rPr>
      <t xml:space="preserve"> taper "d" pour insérer la date du jour</t>
    </r>
  </si>
  <si>
    <t>Copie au responsable du challenge</t>
  </si>
  <si>
    <t>Sexe</t>
  </si>
  <si>
    <t>1 à 3 rue de la Poterie</t>
  </si>
  <si>
    <t>93200 SAINT-DENIS</t>
  </si>
  <si>
    <t>opérationnels que si ce fichier est édité avec le logiciel Excel de Microsoft ®, version 97 ou postérieure.</t>
  </si>
  <si>
    <t>Cependant,  certaines  fonctionnalités  et  certains  automatismes   basés  sur  des  "macro-commandes",  ne  sont</t>
  </si>
  <si>
    <r>
      <t xml:space="preserve"> -   </t>
    </r>
    <r>
      <rPr>
        <sz val="10"/>
        <color indexed="8"/>
        <rFont val="Wingdings"/>
        <family val="0"/>
      </rPr>
      <t>(</t>
    </r>
    <r>
      <rPr>
        <sz val="10"/>
        <color indexed="8"/>
        <rFont val="Arial"/>
        <family val="2"/>
      </rPr>
      <t xml:space="preserve"> Domicile : 01 47 84 99 91 </t>
    </r>
  </si>
  <si>
    <t>CAND</t>
  </si>
  <si>
    <t>IMS</t>
  </si>
  <si>
    <t>IMV</t>
  </si>
  <si>
    <t>IFS</t>
  </si>
  <si>
    <t>CHL</t>
  </si>
  <si>
    <t>BLTP</t>
  </si>
  <si>
    <t>BLTE</t>
  </si>
  <si>
    <t>IFV</t>
  </si>
  <si>
    <t>L'ABONNEMENT DU CORRESPONDANT  EST</t>
  </si>
  <si>
    <r>
      <t xml:space="preserve">GRATUIT   </t>
    </r>
    <r>
      <rPr>
        <sz val="12"/>
        <rFont val="Arial"/>
        <family val="2"/>
      </rPr>
      <t>(ne pas l'indiquer dans cette liste)</t>
    </r>
  </si>
  <si>
    <t>RAPPEL :</t>
  </si>
  <si>
    <t>M</t>
  </si>
  <si>
    <t>F</t>
  </si>
  <si>
    <t>Code postal :</t>
  </si>
  <si>
    <t>CM</t>
  </si>
  <si>
    <t>CF</t>
  </si>
  <si>
    <t>... / ...</t>
  </si>
  <si>
    <t xml:space="preserve"> E-mail :  patrick.plessis9224@orange.fr</t>
  </si>
  <si>
    <t>Saison 2017 - 2018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</si>
</sst>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ATE LIMITE DES ENGAGEMENTS :   &quot;dd\ mmmm\ yyyy"/>
    <numFmt numFmtId="165" formatCode="#,##0.00\ &quot;€&quot;;;"/>
    <numFmt numFmtId="166" formatCode="#,##0.00\ &quot;€&quot;"/>
    <numFmt numFmtId="167" formatCode="#,##0;;"/>
    <numFmt numFmtId="168" formatCode="#,##0.00\ &quot;€&quot;\ \=;;"/>
    <numFmt numFmtId="169" formatCode="d\ mmmm\ yyyy"/>
    <numFmt numFmtId="170" formatCode="[$-40C]dddd\ d\ mmmm\ yyyy"/>
    <numFmt numFmtId="171" formatCode="#,##0.00\ _€"/>
    <numFmt numFmtId="172" formatCode="dddd\ dd\ mmmm\ yyyy"/>
  </numFmts>
  <fonts count="8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1"/>
      <color indexed="36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9"/>
      <color indexed="10"/>
      <name val="Arial"/>
      <family val="2"/>
    </font>
    <font>
      <b/>
      <sz val="18"/>
      <color indexed="8"/>
      <name val="Arial"/>
      <family val="2"/>
    </font>
    <font>
      <sz val="9"/>
      <color indexed="10"/>
      <name val="Wingdings 3"/>
      <family val="1"/>
    </font>
    <font>
      <b/>
      <sz val="11"/>
      <name val="Comic Sans MS"/>
      <family val="4"/>
    </font>
    <font>
      <sz val="11"/>
      <color indexed="9"/>
      <name val="Arial"/>
      <family val="2"/>
    </font>
    <font>
      <b/>
      <sz val="11"/>
      <color indexed="16"/>
      <name val="Arial"/>
      <family val="2"/>
    </font>
    <font>
      <sz val="10"/>
      <color indexed="8"/>
      <name val="Wingdings"/>
      <family val="0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Comic Sans MS"/>
      <family val="4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ck">
        <color indexed="12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0" borderId="2" applyNumberFormat="0" applyFill="0" applyAlignment="0" applyProtection="0"/>
    <xf numFmtId="0" fontId="1" fillId="26" borderId="3" applyNumberFormat="0" applyFont="0" applyAlignment="0" applyProtection="0"/>
    <xf numFmtId="0" fontId="69" fillId="27" borderId="1" applyNumberFormat="0" applyAlignment="0" applyProtection="0"/>
    <xf numFmtId="0" fontId="16" fillId="0" borderId="0" applyFont="0" applyFill="0" applyBorder="0" applyAlignment="0" applyProtection="0"/>
    <xf numFmtId="0" fontId="70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29" borderId="0" applyNumberFormat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25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1" borderId="9" applyNumberFormat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164" fontId="4" fillId="32" borderId="0" xfId="0" applyNumberFormat="1" applyFont="1" applyFill="1" applyAlignment="1" applyProtection="1">
      <alignment horizontal="centerContinuous" vertical="center"/>
      <protection/>
    </xf>
    <xf numFmtId="0" fontId="0" fillId="32" borderId="0" xfId="0" applyFill="1" applyAlignment="1" applyProtection="1">
      <alignment horizontal="centerContinuous" vertical="center"/>
      <protection/>
    </xf>
    <xf numFmtId="0" fontId="4" fillId="32" borderId="0" xfId="0" applyFont="1" applyFill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5" fontId="15" fillId="0" borderId="12" xfId="0" applyNumberFormat="1" applyFont="1" applyBorder="1" applyAlignment="1" applyProtection="1">
      <alignment horizontal="right" vertical="center" indent="1"/>
      <protection/>
    </xf>
    <xf numFmtId="165" fontId="15" fillId="0" borderId="13" xfId="0" applyNumberFormat="1" applyFont="1" applyBorder="1" applyAlignment="1" applyProtection="1">
      <alignment horizontal="right" vertical="center" indent="1"/>
      <protection/>
    </xf>
    <xf numFmtId="165" fontId="15" fillId="0" borderId="14" xfId="0" applyNumberFormat="1" applyFont="1" applyBorder="1" applyAlignment="1" applyProtection="1">
      <alignment horizontal="right" vertical="center" indent="1"/>
      <protection/>
    </xf>
    <xf numFmtId="165" fontId="15" fillId="32" borderId="15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 horizontal="centerContinuous" vertical="center"/>
      <protection/>
    </xf>
    <xf numFmtId="0" fontId="11" fillId="0" borderId="17" xfId="0" applyFont="1" applyBorder="1" applyAlignment="1" applyProtection="1">
      <alignment horizontal="left" vertical="center" indent="1"/>
      <protection/>
    </xf>
    <xf numFmtId="0" fontId="11" fillId="0" borderId="18" xfId="0" applyFont="1" applyBorder="1" applyAlignment="1" applyProtection="1">
      <alignment horizontal="centerContinuous" vertical="center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20" xfId="0" applyFont="1" applyBorder="1" applyAlignment="1" applyProtection="1">
      <alignment horizontal="centerContinuous" vertical="center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5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vertical="center"/>
      <protection/>
    </xf>
    <xf numFmtId="0" fontId="8" fillId="32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 indent="1"/>
      <protection/>
    </xf>
    <xf numFmtId="0" fontId="7" fillId="0" borderId="25" xfId="0" applyFont="1" applyBorder="1" applyAlignment="1" applyProtection="1">
      <alignment horizontal="left" vertical="center" indent="1"/>
      <protection/>
    </xf>
    <xf numFmtId="165" fontId="8" fillId="0" borderId="26" xfId="0" applyNumberFormat="1" applyFont="1" applyBorder="1" applyAlignment="1" applyProtection="1">
      <alignment horizontal="right" vertical="center" indent="1"/>
      <protection/>
    </xf>
    <xf numFmtId="167" fontId="8" fillId="0" borderId="26" xfId="0" applyNumberFormat="1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 indent="1"/>
      <protection/>
    </xf>
    <xf numFmtId="0" fontId="7" fillId="0" borderId="18" xfId="0" applyFont="1" applyBorder="1" applyAlignment="1" applyProtection="1">
      <alignment horizontal="left" vertical="center" indent="1"/>
      <protection/>
    </xf>
    <xf numFmtId="165" fontId="8" fillId="0" borderId="28" xfId="0" applyNumberFormat="1" applyFont="1" applyBorder="1" applyAlignment="1" applyProtection="1">
      <alignment horizontal="right" vertical="center" indent="1"/>
      <protection/>
    </xf>
    <xf numFmtId="167" fontId="8" fillId="0" borderId="28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 indent="1"/>
      <protection/>
    </xf>
    <xf numFmtId="0" fontId="7" fillId="0" borderId="30" xfId="0" applyFont="1" applyBorder="1" applyAlignment="1" applyProtection="1">
      <alignment horizontal="left" vertical="center" indent="1"/>
      <protection/>
    </xf>
    <xf numFmtId="165" fontId="8" fillId="33" borderId="31" xfId="0" applyNumberFormat="1" applyFont="1" applyFill="1" applyBorder="1" applyAlignment="1" applyProtection="1">
      <alignment horizontal="right" vertical="center" indent="1"/>
      <protection locked="0"/>
    </xf>
    <xf numFmtId="0" fontId="7" fillId="0" borderId="32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Continuous" vertical="center"/>
      <protection/>
    </xf>
    <xf numFmtId="0" fontId="8" fillId="32" borderId="33" xfId="0" applyFont="1" applyFill="1" applyBorder="1" applyAlignment="1" applyProtection="1">
      <alignment horizontal="left" vertical="center"/>
      <protection/>
    </xf>
    <xf numFmtId="0" fontId="8" fillId="32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Continuous" vertical="center"/>
      <protection/>
    </xf>
    <xf numFmtId="0" fontId="11" fillId="0" borderId="37" xfId="0" applyFont="1" applyBorder="1" applyAlignment="1" applyProtection="1">
      <alignment horizontal="centerContinuous" vertical="center"/>
      <protection/>
    </xf>
    <xf numFmtId="0" fontId="11" fillId="0" borderId="38" xfId="0" applyFont="1" applyBorder="1" applyAlignment="1" applyProtection="1">
      <alignment horizontal="centerContinuous" vertical="center"/>
      <protection/>
    </xf>
    <xf numFmtId="0" fontId="11" fillId="0" borderId="39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5" fillId="34" borderId="32" xfId="0" applyFont="1" applyFill="1" applyBorder="1" applyAlignment="1" applyProtection="1">
      <alignment horizontal="centerContinuous" vertical="center"/>
      <protection/>
    </xf>
    <xf numFmtId="0" fontId="15" fillId="34" borderId="33" xfId="0" applyFont="1" applyFill="1" applyBorder="1" applyAlignment="1" applyProtection="1">
      <alignment horizontal="centerContinuous" vertical="center"/>
      <protection/>
    </xf>
    <xf numFmtId="0" fontId="15" fillId="34" borderId="22" xfId="0" applyFont="1" applyFill="1" applyBorder="1" applyAlignment="1" applyProtection="1">
      <alignment horizontal="left" vertical="center" indent="1"/>
      <protection/>
    </xf>
    <xf numFmtId="0" fontId="11" fillId="34" borderId="42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Continuous" vertical="center"/>
      <protection/>
    </xf>
    <xf numFmtId="0" fontId="0" fillId="32" borderId="22" xfId="0" applyFill="1" applyBorder="1" applyAlignment="1" applyProtection="1">
      <alignment horizontal="centerContinuous" vertical="center"/>
      <protection/>
    </xf>
    <xf numFmtId="0" fontId="0" fillId="32" borderId="42" xfId="0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NumberFormat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0" xfId="46" applyFont="1" applyAlignment="1" applyProtection="1">
      <alignment/>
      <protection/>
    </xf>
    <xf numFmtId="0" fontId="15" fillId="35" borderId="44" xfId="0" applyFont="1" applyFill="1" applyBorder="1" applyAlignment="1" applyProtection="1">
      <alignment horizontal="center" vertical="center"/>
      <protection locked="0"/>
    </xf>
    <xf numFmtId="0" fontId="15" fillId="35" borderId="4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7" fillId="0" borderId="0" xfId="46" applyFont="1" applyAlignment="1" applyProtection="1">
      <alignment/>
      <protection/>
    </xf>
    <xf numFmtId="0" fontId="8" fillId="32" borderId="32" xfId="0" applyFont="1" applyFill="1" applyBorder="1" applyAlignment="1" applyProtection="1">
      <alignment horizontal="left" vertical="center" indent="1"/>
      <protection/>
    </xf>
    <xf numFmtId="167" fontId="8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right"/>
      <protection/>
    </xf>
    <xf numFmtId="0" fontId="20" fillId="0" borderId="0" xfId="46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5" fontId="15" fillId="34" borderId="47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165" fontId="7" fillId="4" borderId="47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indent="1"/>
      <protection/>
    </xf>
    <xf numFmtId="0" fontId="0" fillId="0" borderId="48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/>
      <protection/>
    </xf>
    <xf numFmtId="0" fontId="26" fillId="0" borderId="43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14" fillId="33" borderId="43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50" xfId="0" applyFont="1" applyFill="1" applyBorder="1" applyAlignment="1" applyProtection="1">
      <alignment horizontal="left" vertical="center"/>
      <protection locked="0"/>
    </xf>
    <xf numFmtId="0" fontId="14" fillId="33" borderId="51" xfId="0" applyFont="1" applyFill="1" applyBorder="1" applyAlignment="1" applyProtection="1">
      <alignment horizontal="left" vertical="center" indent="1"/>
      <protection locked="0"/>
    </xf>
    <xf numFmtId="0" fontId="14" fillId="33" borderId="52" xfId="0" applyFont="1" applyFill="1" applyBorder="1" applyAlignment="1" applyProtection="1">
      <alignment horizontal="left" vertical="center" indent="1"/>
      <protection locked="0"/>
    </xf>
    <xf numFmtId="0" fontId="14" fillId="33" borderId="50" xfId="0" applyFont="1" applyFill="1" applyBorder="1" applyAlignment="1" applyProtection="1">
      <alignment horizontal="left" vertical="center"/>
      <protection locked="0"/>
    </xf>
    <xf numFmtId="0" fontId="8" fillId="35" borderId="53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vertical="top"/>
      <protection/>
    </xf>
    <xf numFmtId="0" fontId="6" fillId="0" borderId="48" xfId="0" applyFont="1" applyBorder="1" applyAlignment="1" applyProtection="1">
      <alignment horizontal="right" vertical="top"/>
      <protection/>
    </xf>
    <xf numFmtId="0" fontId="0" fillId="0" borderId="48" xfId="0" applyFont="1" applyBorder="1" applyAlignment="1" applyProtection="1">
      <alignment vertical="top"/>
      <protection/>
    </xf>
    <xf numFmtId="0" fontId="15" fillId="0" borderId="48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Continuous"/>
      <protection/>
    </xf>
    <xf numFmtId="0" fontId="12" fillId="36" borderId="54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left" indent="1"/>
      <protection/>
    </xf>
    <xf numFmtId="0" fontId="20" fillId="0" borderId="0" xfId="46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53" applyAlignment="1">
      <alignment horizontal="center"/>
      <protection/>
    </xf>
    <xf numFmtId="0" fontId="6" fillId="0" borderId="0" xfId="53">
      <alignment/>
      <protection/>
    </xf>
    <xf numFmtId="0" fontId="6" fillId="0" borderId="55" xfId="53" applyBorder="1" applyAlignment="1">
      <alignment horizontal="center"/>
      <protection/>
    </xf>
    <xf numFmtId="0" fontId="6" fillId="0" borderId="56" xfId="53" applyBorder="1">
      <alignment/>
      <protection/>
    </xf>
    <xf numFmtId="0" fontId="6" fillId="0" borderId="31" xfId="53" applyBorder="1">
      <alignment/>
      <protection/>
    </xf>
    <xf numFmtId="0" fontId="6" fillId="0" borderId="57" xfId="53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8" fillId="0" borderId="58" xfId="53" applyFont="1" applyBorder="1" applyAlignment="1">
      <alignment horizontal="center"/>
      <protection/>
    </xf>
    <xf numFmtId="0" fontId="6" fillId="0" borderId="0" xfId="53" applyBorder="1">
      <alignment/>
      <protection/>
    </xf>
    <xf numFmtId="0" fontId="6" fillId="0" borderId="58" xfId="53" applyBorder="1">
      <alignment/>
      <protection/>
    </xf>
    <xf numFmtId="0" fontId="6" fillId="0" borderId="59" xfId="53" applyBorder="1" applyAlignment="1">
      <alignment horizontal="center"/>
      <protection/>
    </xf>
    <xf numFmtId="0" fontId="6" fillId="0" borderId="48" xfId="53" applyBorder="1">
      <alignment/>
      <protection/>
    </xf>
    <xf numFmtId="0" fontId="6" fillId="0" borderId="26" xfId="53" applyBorder="1">
      <alignment/>
      <protection/>
    </xf>
    <xf numFmtId="0" fontId="8" fillId="0" borderId="0" xfId="53" applyFont="1" applyAlignment="1">
      <alignment horizontal="center"/>
      <protection/>
    </xf>
    <xf numFmtId="0" fontId="35" fillId="0" borderId="0" xfId="53" applyFont="1">
      <alignment/>
      <protection/>
    </xf>
    <xf numFmtId="0" fontId="8" fillId="0" borderId="0" xfId="53" applyFont="1">
      <alignment/>
      <protection/>
    </xf>
    <xf numFmtId="8" fontId="8" fillId="0" borderId="58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/>
      <protection/>
    </xf>
    <xf numFmtId="0" fontId="6" fillId="0" borderId="60" xfId="53" applyBorder="1">
      <alignment/>
      <protection/>
    </xf>
    <xf numFmtId="0" fontId="6" fillId="0" borderId="0" xfId="53" applyAlignment="1">
      <alignment vertical="center"/>
      <protection/>
    </xf>
    <xf numFmtId="0" fontId="6" fillId="0" borderId="46" xfId="53" applyBorder="1" applyAlignment="1">
      <alignment horizontal="center"/>
      <protection/>
    </xf>
    <xf numFmtId="0" fontId="6" fillId="0" borderId="19" xfId="53" applyBorder="1">
      <alignment/>
      <protection/>
    </xf>
    <xf numFmtId="0" fontId="35" fillId="0" borderId="19" xfId="53" applyFont="1" applyBorder="1" applyAlignment="1">
      <alignment vertical="center"/>
      <protection/>
    </xf>
    <xf numFmtId="0" fontId="6" fillId="0" borderId="18" xfId="53" applyBorder="1">
      <alignment/>
      <protection/>
    </xf>
    <xf numFmtId="0" fontId="35" fillId="0" borderId="0" xfId="53" applyFont="1" applyAlignment="1">
      <alignment/>
      <protection/>
    </xf>
    <xf numFmtId="0" fontId="6" fillId="0" borderId="30" xfId="53" applyBorder="1">
      <alignment/>
      <protection/>
    </xf>
    <xf numFmtId="0" fontId="8" fillId="0" borderId="60" xfId="53" applyFont="1" applyBorder="1" applyAlignment="1">
      <alignment horizontal="center"/>
      <protection/>
    </xf>
    <xf numFmtId="0" fontId="6" fillId="0" borderId="25" xfId="53" applyBorder="1">
      <alignment/>
      <protection/>
    </xf>
    <xf numFmtId="0" fontId="6" fillId="0" borderId="56" xfId="53" applyBorder="1" applyAlignment="1">
      <alignment vertical="center"/>
      <protection/>
    </xf>
    <xf numFmtId="0" fontId="6" fillId="0" borderId="30" xfId="53" applyBorder="1" applyAlignment="1">
      <alignment vertical="center"/>
      <protection/>
    </xf>
    <xf numFmtId="0" fontId="8" fillId="0" borderId="57" xfId="53" applyFont="1" applyBorder="1" applyAlignment="1">
      <alignment horizontal="center"/>
      <protection/>
    </xf>
    <xf numFmtId="0" fontId="6" fillId="0" borderId="0" xfId="53" applyBorder="1" applyAlignment="1">
      <alignment vertical="center"/>
      <protection/>
    </xf>
    <xf numFmtId="0" fontId="6" fillId="0" borderId="48" xfId="53" applyBorder="1" applyAlignment="1">
      <alignment vertical="center"/>
      <protection/>
    </xf>
    <xf numFmtId="0" fontId="6" fillId="0" borderId="25" xfId="53" applyBorder="1" applyAlignment="1">
      <alignment vertical="center"/>
      <protection/>
    </xf>
    <xf numFmtId="0" fontId="8" fillId="0" borderId="55" xfId="53" applyFont="1" applyBorder="1" applyAlignment="1">
      <alignment horizontal="center"/>
      <protection/>
    </xf>
    <xf numFmtId="0" fontId="35" fillId="0" borderId="0" xfId="53" applyFont="1" applyAlignment="1">
      <alignment vertical="center"/>
      <protection/>
    </xf>
    <xf numFmtId="165" fontId="8" fillId="0" borderId="61" xfId="53" applyNumberFormat="1" applyFont="1" applyBorder="1" applyAlignment="1">
      <alignment horizontal="center"/>
      <protection/>
    </xf>
    <xf numFmtId="0" fontId="32" fillId="0" borderId="0" xfId="0" applyFont="1" applyAlignment="1" applyProtection="1">
      <alignment horizontal="left" vertical="center" indent="1"/>
      <protection/>
    </xf>
    <xf numFmtId="0" fontId="0" fillId="0" borderId="0" xfId="0" applyAlignment="1">
      <alignment horizontal="left" indent="1"/>
    </xf>
    <xf numFmtId="0" fontId="14" fillId="33" borderId="52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right" vertical="top"/>
      <protection/>
    </xf>
    <xf numFmtId="0" fontId="8" fillId="36" borderId="62" xfId="53" applyFont="1" applyFill="1" applyBorder="1">
      <alignment/>
      <protection/>
    </xf>
    <xf numFmtId="0" fontId="6" fillId="36" borderId="62" xfId="53" applyFill="1" applyBorder="1">
      <alignment/>
      <protection/>
    </xf>
    <xf numFmtId="0" fontId="8" fillId="36" borderId="62" xfId="53" applyFont="1" applyFill="1" applyBorder="1" applyAlignment="1">
      <alignment horizontal="left"/>
      <protection/>
    </xf>
    <xf numFmtId="165" fontId="8" fillId="34" borderId="47" xfId="53" applyNumberFormat="1" applyFont="1" applyFill="1" applyBorder="1" applyAlignment="1">
      <alignment horizontal="center" vertical="center"/>
      <protection/>
    </xf>
    <xf numFmtId="0" fontId="6" fillId="0" borderId="56" xfId="53" applyBorder="1" applyAlignment="1">
      <alignment horizontal="center"/>
      <protection/>
    </xf>
    <xf numFmtId="0" fontId="26" fillId="0" borderId="0" xfId="53" applyFont="1" applyAlignment="1">
      <alignment horizontal="center" vertical="center"/>
      <protection/>
    </xf>
    <xf numFmtId="0" fontId="26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center" vertical="center"/>
      <protection/>
    </xf>
    <xf numFmtId="49" fontId="8" fillId="0" borderId="0" xfId="53" applyNumberFormat="1" applyFont="1" applyAlignment="1">
      <alignment horizontal="right" vertical="center"/>
      <protection/>
    </xf>
    <xf numFmtId="167" fontId="8" fillId="0" borderId="28" xfId="0" applyNumberFormat="1" applyFont="1" applyFill="1" applyBorder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right" vertical="center"/>
      <protection/>
    </xf>
    <xf numFmtId="0" fontId="36" fillId="0" borderId="0" xfId="0" applyFont="1" applyAlignment="1" applyProtection="1">
      <alignment/>
      <protection locked="0"/>
    </xf>
    <xf numFmtId="0" fontId="8" fillId="0" borderId="0" xfId="53" applyFont="1" applyAlignment="1">
      <alignment horizontal="right" vertical="center"/>
      <protection/>
    </xf>
    <xf numFmtId="0" fontId="8" fillId="0" borderId="0" xfId="53" applyFont="1" applyAlignment="1">
      <alignment horizontal="left" indent="1"/>
      <protection/>
    </xf>
    <xf numFmtId="49" fontId="6" fillId="0" borderId="0" xfId="53" applyNumberFormat="1" applyFont="1" applyAlignment="1">
      <alignment horizontal="center"/>
      <protection/>
    </xf>
    <xf numFmtId="0" fontId="37" fillId="0" borderId="63" xfId="0" applyFont="1" applyBorder="1" applyAlignment="1" applyProtection="1">
      <alignment vertical="center"/>
      <protection/>
    </xf>
    <xf numFmtId="0" fontId="0" fillId="0" borderId="63" xfId="0" applyBorder="1" applyAlignment="1" applyProtection="1">
      <alignment/>
      <protection/>
    </xf>
    <xf numFmtId="0" fontId="14" fillId="0" borderId="63" xfId="0" applyFont="1" applyBorder="1" applyAlignment="1" applyProtection="1">
      <alignment horizontal="center" vertical="center"/>
      <protection/>
    </xf>
    <xf numFmtId="49" fontId="11" fillId="33" borderId="64" xfId="0" applyNumberFormat="1" applyFont="1" applyFill="1" applyBorder="1" applyAlignment="1" applyProtection="1">
      <alignment horizontal="center" vertical="center"/>
      <protection locked="0"/>
    </xf>
    <xf numFmtId="49" fontId="11" fillId="33" borderId="65" xfId="0" applyNumberFormat="1" applyFont="1" applyFill="1" applyBorder="1" applyAlignment="1" applyProtection="1">
      <alignment horizontal="center" vertical="center"/>
      <protection locked="0"/>
    </xf>
    <xf numFmtId="0" fontId="12" fillId="36" borderId="66" xfId="0" applyFont="1" applyFill="1" applyBorder="1" applyAlignment="1" applyProtection="1">
      <alignment horizontal="centerContinuous" vertical="center"/>
      <protection/>
    </xf>
    <xf numFmtId="0" fontId="2" fillId="36" borderId="67" xfId="0" applyFont="1" applyFill="1" applyBorder="1" applyAlignment="1" applyProtection="1">
      <alignment horizontal="centerContinuous" vertical="center"/>
      <protection/>
    </xf>
    <xf numFmtId="0" fontId="39" fillId="0" borderId="68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0" fillId="36" borderId="69" xfId="0" applyFill="1" applyBorder="1" applyAlignment="1" applyProtection="1">
      <alignment horizontal="centerContinuous" vertical="center"/>
      <protection/>
    </xf>
    <xf numFmtId="0" fontId="11" fillId="33" borderId="19" xfId="0" applyFont="1" applyFill="1" applyBorder="1" applyAlignment="1" applyProtection="1">
      <alignment horizontal="right" vertical="center"/>
      <protection/>
    </xf>
    <xf numFmtId="0" fontId="15" fillId="0" borderId="65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right"/>
      <protection/>
    </xf>
    <xf numFmtId="0" fontId="29" fillId="0" borderId="0" xfId="0" applyFont="1" applyBorder="1" applyAlignment="1" applyProtection="1">
      <alignment horizontal="left"/>
      <protection/>
    </xf>
    <xf numFmtId="164" fontId="40" fillId="0" borderId="0" xfId="0" applyNumberFormat="1" applyFon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49" fontId="11" fillId="33" borderId="70" xfId="0" applyNumberFormat="1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9" fillId="0" borderId="51" xfId="0" applyFont="1" applyFill="1" applyBorder="1" applyAlignment="1" applyProtection="1">
      <alignment horizontal="left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vertical="center"/>
      <protection/>
    </xf>
    <xf numFmtId="0" fontId="9" fillId="0" borderId="71" xfId="0" applyFont="1" applyFill="1" applyBorder="1" applyAlignment="1" applyProtection="1">
      <alignment horizontal="left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49" fontId="11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49" fontId="11" fillId="0" borderId="75" xfId="0" applyNumberFormat="1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vertical="center"/>
      <protection/>
    </xf>
    <xf numFmtId="0" fontId="8" fillId="33" borderId="46" xfId="0" applyFont="1" applyFill="1" applyBorder="1" applyAlignment="1" applyProtection="1">
      <alignment horizontal="left" vertical="center" indent="1"/>
      <protection/>
    </xf>
    <xf numFmtId="0" fontId="15" fillId="0" borderId="48" xfId="0" applyFont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56" xfId="0" applyNumberFormat="1" applyFont="1" applyFill="1" applyBorder="1" applyAlignment="1" applyProtection="1">
      <alignment horizontal="right" vertical="center"/>
      <protection/>
    </xf>
    <xf numFmtId="49" fontId="11" fillId="0" borderId="48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75" xfId="0" applyNumberFormat="1" applyFont="1" applyFill="1" applyBorder="1" applyAlignment="1" applyProtection="1">
      <alignment horizontal="right" vertical="center"/>
      <protection/>
    </xf>
    <xf numFmtId="0" fontId="32" fillId="0" borderId="52" xfId="0" applyFont="1" applyBorder="1" applyAlignment="1">
      <alignment horizontal="left" indent="1"/>
    </xf>
    <xf numFmtId="0" fontId="32" fillId="0" borderId="0" xfId="0" applyFont="1" applyFill="1" applyBorder="1" applyAlignment="1" applyProtection="1">
      <alignment horizontal="left" indent="1"/>
      <protection/>
    </xf>
    <xf numFmtId="0" fontId="32" fillId="0" borderId="0" xfId="0" applyFont="1" applyBorder="1" applyAlignment="1" applyProtection="1">
      <alignment horizontal="left" indent="1"/>
      <protection/>
    </xf>
    <xf numFmtId="0" fontId="32" fillId="0" borderId="0" xfId="0" applyFont="1" applyBorder="1" applyAlignment="1" applyProtection="1">
      <alignment horizontal="left" vertical="center" indent="1"/>
      <protection/>
    </xf>
    <xf numFmtId="0" fontId="15" fillId="0" borderId="65" xfId="0" applyFont="1" applyBorder="1" applyAlignment="1" applyProtection="1">
      <alignment horizontal="centerContinuous"/>
      <protection/>
    </xf>
    <xf numFmtId="0" fontId="4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 vertical="top" indent="1"/>
      <protection/>
    </xf>
    <xf numFmtId="0" fontId="26" fillId="0" borderId="0" xfId="0" applyFont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 horizontal="left" indent="1"/>
      <protection/>
    </xf>
    <xf numFmtId="0" fontId="2" fillId="36" borderId="67" xfId="0" applyFont="1" applyFill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0" fillId="36" borderId="66" xfId="0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left" vertical="top" indent="2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75" xfId="0" applyBorder="1" applyAlignment="1" applyProtection="1">
      <alignment horizontal="centerContinuous"/>
      <protection/>
    </xf>
    <xf numFmtId="0" fontId="14" fillId="0" borderId="75" xfId="0" applyFont="1" applyBorder="1" applyAlignment="1" applyProtection="1">
      <alignment horizontal="centerContinuous"/>
      <protection/>
    </xf>
    <xf numFmtId="0" fontId="0" fillId="0" borderId="76" xfId="0" applyBorder="1" applyAlignment="1" applyProtection="1">
      <alignment horizontal="centerContinuous"/>
      <protection/>
    </xf>
    <xf numFmtId="0" fontId="0" fillId="0" borderId="50" xfId="0" applyBorder="1" applyAlignment="1" applyProtection="1">
      <alignment horizontal="centerContinuous"/>
      <protection/>
    </xf>
    <xf numFmtId="0" fontId="13" fillId="0" borderId="74" xfId="0" applyFont="1" applyBorder="1" applyAlignment="1" applyProtection="1">
      <alignment horizontal="left" vertical="center" indent="2"/>
      <protection/>
    </xf>
    <xf numFmtId="0" fontId="12" fillId="34" borderId="32" xfId="0" applyFont="1" applyFill="1" applyBorder="1" applyAlignment="1" applyProtection="1">
      <alignment horizontal="centerContinuous" vertical="center"/>
      <protection/>
    </xf>
    <xf numFmtId="0" fontId="0" fillId="34" borderId="22" xfId="0" applyFill="1" applyBorder="1" applyAlignment="1" applyProtection="1">
      <alignment horizontal="centerContinuous" vertical="center"/>
      <protection/>
    </xf>
    <xf numFmtId="0" fontId="0" fillId="34" borderId="22" xfId="0" applyFill="1" applyBorder="1" applyAlignment="1" applyProtection="1">
      <alignment/>
      <protection/>
    </xf>
    <xf numFmtId="0" fontId="13" fillId="0" borderId="32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/>
      <protection/>
    </xf>
    <xf numFmtId="0" fontId="14" fillId="0" borderId="22" xfId="0" applyFont="1" applyBorder="1" applyAlignment="1" applyProtection="1">
      <alignment horizontal="centerContinuous"/>
      <protection/>
    </xf>
    <xf numFmtId="0" fontId="0" fillId="0" borderId="42" xfId="0" applyBorder="1" applyAlignment="1" applyProtection="1">
      <alignment horizontal="centerContinuous"/>
      <protection/>
    </xf>
    <xf numFmtId="0" fontId="13" fillId="0" borderId="52" xfId="0" applyFont="1" applyBorder="1" applyAlignment="1" applyProtection="1">
      <alignment horizontal="left" indent="2"/>
      <protection/>
    </xf>
    <xf numFmtId="0" fontId="15" fillId="0" borderId="77" xfId="0" applyFont="1" applyBorder="1" applyAlignment="1" applyProtection="1">
      <alignment horizontal="right"/>
      <protection/>
    </xf>
    <xf numFmtId="0" fontId="0" fillId="0" borderId="65" xfId="0" applyBorder="1" applyAlignment="1" applyProtection="1">
      <alignment/>
      <protection/>
    </xf>
    <xf numFmtId="0" fontId="15" fillId="0" borderId="65" xfId="0" applyFont="1" applyBorder="1" applyAlignment="1" applyProtection="1">
      <alignment horizontal="left"/>
      <protection/>
    </xf>
    <xf numFmtId="0" fontId="15" fillId="0" borderId="77" xfId="0" applyFont="1" applyBorder="1" applyAlignment="1" applyProtection="1">
      <alignment horizontal="right"/>
      <protection/>
    </xf>
    <xf numFmtId="0" fontId="9" fillId="0" borderId="56" xfId="53" applyFont="1" applyBorder="1">
      <alignment/>
      <protection/>
    </xf>
    <xf numFmtId="0" fontId="13" fillId="0" borderId="0" xfId="53" applyFont="1" applyBorder="1">
      <alignment/>
      <protection/>
    </xf>
    <xf numFmtId="0" fontId="13" fillId="0" borderId="0" xfId="53" applyFont="1" applyBorder="1" applyAlignment="1">
      <alignment horizontal="center"/>
      <protection/>
    </xf>
    <xf numFmtId="0" fontId="35" fillId="0" borderId="19" xfId="53" applyFont="1" applyBorder="1" applyAlignment="1">
      <alignment horizontal="right" vertical="center"/>
      <protection/>
    </xf>
    <xf numFmtId="0" fontId="7" fillId="0" borderId="19" xfId="53" applyFont="1" applyBorder="1" applyAlignment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9" fillId="0" borderId="43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44" fillId="0" borderId="35" xfId="0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Continuous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Continuous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165" fontId="7" fillId="4" borderId="32" xfId="44" applyNumberFormat="1" applyFont="1" applyFill="1" applyBorder="1" applyAlignment="1" applyProtection="1">
      <alignment horizontal="centerContinuous" vertical="center"/>
      <protection/>
    </xf>
    <xf numFmtId="165" fontId="7" fillId="4" borderId="22" xfId="44" applyNumberFormat="1" applyFont="1" applyFill="1" applyBorder="1" applyAlignment="1" applyProtection="1">
      <alignment horizontal="centerContinuous" vertical="center"/>
      <protection/>
    </xf>
    <xf numFmtId="165" fontId="7" fillId="4" borderId="42" xfId="44" applyNumberFormat="1" applyFont="1" applyFill="1" applyBorder="1" applyAlignment="1" applyProtection="1">
      <alignment horizontal="centerContinuous" vertical="center"/>
      <protection/>
    </xf>
    <xf numFmtId="0" fontId="9" fillId="0" borderId="55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indent="1"/>
      <protection/>
    </xf>
    <xf numFmtId="0" fontId="30" fillId="0" borderId="0" xfId="0" applyFont="1" applyFill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8" fillId="4" borderId="47" xfId="44" applyNumberFormat="1" applyFont="1" applyFill="1" applyBorder="1" applyAlignment="1" applyProtection="1">
      <alignment horizontal="center" vertical="center"/>
      <protection/>
    </xf>
    <xf numFmtId="0" fontId="12" fillId="36" borderId="67" xfId="0" applyFont="1" applyFill="1" applyBorder="1" applyAlignment="1" applyProtection="1">
      <alignment horizontal="centerContinuous" vertical="center"/>
      <protection/>
    </xf>
    <xf numFmtId="0" fontId="12" fillId="36" borderId="69" xfId="0" applyFont="1" applyFill="1" applyBorder="1" applyAlignment="1" applyProtection="1">
      <alignment horizontal="centerContinuous" vertical="center"/>
      <protection/>
    </xf>
    <xf numFmtId="164" fontId="40" fillId="32" borderId="0" xfId="0" applyNumberFormat="1" applyFont="1" applyFill="1" applyAlignment="1" applyProtection="1">
      <alignment horizontal="centerContinuous" vertical="center"/>
      <protection/>
    </xf>
    <xf numFmtId="0" fontId="8" fillId="0" borderId="50" xfId="0" applyFont="1" applyBorder="1" applyAlignment="1" applyProtection="1">
      <alignment horizontal="right" vertical="center"/>
      <protection/>
    </xf>
    <xf numFmtId="165" fontId="7" fillId="34" borderId="47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65" fontId="2" fillId="0" borderId="6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indent="1"/>
      <protection/>
    </xf>
    <xf numFmtId="0" fontId="11" fillId="0" borderId="0" xfId="0" applyFont="1" applyAlignment="1" applyProtection="1">
      <alignment/>
      <protection/>
    </xf>
    <xf numFmtId="0" fontId="11" fillId="0" borderId="56" xfId="0" applyFont="1" applyBorder="1" applyAlignment="1" applyProtection="1">
      <alignment horizontal="left" indent="2"/>
      <protection/>
    </xf>
    <xf numFmtId="0" fontId="0" fillId="0" borderId="56" xfId="0" applyBorder="1" applyAlignment="1" applyProtection="1">
      <alignment/>
      <protection/>
    </xf>
    <xf numFmtId="0" fontId="11" fillId="0" borderId="0" xfId="0" applyFont="1" applyAlignment="1" applyProtection="1">
      <alignment horizontal="left" indent="2"/>
      <protection/>
    </xf>
    <xf numFmtId="20" fontId="14" fillId="0" borderId="0" xfId="0" applyNumberFormat="1" applyFont="1" applyAlignment="1" applyProtection="1" quotePrefix="1">
      <alignment horizontal="right"/>
      <protection/>
    </xf>
    <xf numFmtId="0" fontId="14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/>
    </xf>
    <xf numFmtId="0" fontId="14" fillId="33" borderId="74" xfId="0" applyFont="1" applyFill="1" applyBorder="1" applyAlignment="1" applyProtection="1">
      <alignment horizontal="left" vertical="center" indent="1"/>
      <protection locked="0"/>
    </xf>
    <xf numFmtId="0" fontId="14" fillId="33" borderId="75" xfId="0" applyFont="1" applyFill="1" applyBorder="1" applyAlignment="1" applyProtection="1">
      <alignment horizontal="left" vertical="center"/>
      <protection locked="0"/>
    </xf>
    <xf numFmtId="0" fontId="14" fillId="33" borderId="76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2" fillId="36" borderId="69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31" fillId="0" borderId="48" xfId="0" applyFont="1" applyBorder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indent="1"/>
      <protection/>
    </xf>
    <xf numFmtId="0" fontId="0" fillId="0" borderId="63" xfId="0" applyBorder="1" applyAlignment="1" applyProtection="1">
      <alignment horizontal="centerContinuous"/>
      <protection/>
    </xf>
    <xf numFmtId="0" fontId="14" fillId="0" borderId="63" xfId="0" applyFont="1" applyBorder="1" applyAlignment="1" applyProtection="1">
      <alignment horizontal="centerContinuous"/>
      <protection/>
    </xf>
    <xf numFmtId="49" fontId="11" fillId="33" borderId="79" xfId="0" applyNumberFormat="1" applyFont="1" applyFill="1" applyBorder="1" applyAlignment="1" applyProtection="1">
      <alignment horizontal="center" vertical="center"/>
      <protection locked="0"/>
    </xf>
    <xf numFmtId="49" fontId="11" fillId="33" borderId="80" xfId="0" applyNumberFormat="1" applyFont="1" applyFill="1" applyBorder="1" applyAlignment="1" applyProtection="1">
      <alignment horizontal="center" vertical="center"/>
      <protection locked="0"/>
    </xf>
    <xf numFmtId="49" fontId="11" fillId="33" borderId="77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vertical="center"/>
      <protection/>
    </xf>
    <xf numFmtId="169" fontId="11" fillId="35" borderId="53" xfId="0" applyNumberFormat="1" applyFont="1" applyFill="1" applyBorder="1" applyAlignment="1" applyProtection="1">
      <alignment horizontal="center" vertical="center"/>
      <protection locked="0"/>
    </xf>
    <xf numFmtId="0" fontId="32" fillId="0" borderId="0" xfId="53" applyFont="1" applyAlignment="1">
      <alignment horizontal="left" indent="2"/>
      <protection/>
    </xf>
    <xf numFmtId="0" fontId="0" fillId="0" borderId="0" xfId="0" applyFill="1" applyAlignment="1" applyProtection="1">
      <alignment/>
      <protection/>
    </xf>
    <xf numFmtId="0" fontId="13" fillId="0" borderId="63" xfId="0" applyFont="1" applyBorder="1" applyAlignment="1" applyProtection="1">
      <alignment horizontal="left"/>
      <protection/>
    </xf>
    <xf numFmtId="0" fontId="13" fillId="0" borderId="81" xfId="0" applyFont="1" applyBorder="1" applyAlignment="1" applyProtection="1">
      <alignment horizontal="centerContinuous" vertical="center"/>
      <protection/>
    </xf>
    <xf numFmtId="0" fontId="0" fillId="0" borderId="81" xfId="0" applyBorder="1" applyAlignment="1" applyProtection="1">
      <alignment horizontal="centerContinuous"/>
      <protection/>
    </xf>
    <xf numFmtId="0" fontId="14" fillId="0" borderId="81" xfId="0" applyFont="1" applyBorder="1" applyAlignment="1" applyProtection="1">
      <alignment horizontal="centerContinuous"/>
      <protection/>
    </xf>
    <xf numFmtId="49" fontId="15" fillId="0" borderId="48" xfId="0" applyNumberFormat="1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left" indent="2"/>
      <protection/>
    </xf>
    <xf numFmtId="0" fontId="14" fillId="0" borderId="63" xfId="0" applyFont="1" applyBorder="1" applyAlignment="1" applyProtection="1">
      <alignment horizontal="left"/>
      <protection/>
    </xf>
    <xf numFmtId="0" fontId="0" fillId="0" borderId="81" xfId="0" applyBorder="1" applyAlignment="1" applyProtection="1">
      <alignment/>
      <protection/>
    </xf>
    <xf numFmtId="0" fontId="32" fillId="0" borderId="0" xfId="53" applyFont="1" applyAlignment="1">
      <alignment horizontal="left" vertical="center" indent="2"/>
      <protection/>
    </xf>
    <xf numFmtId="0" fontId="32" fillId="0" borderId="0" xfId="53" applyFont="1" applyBorder="1" applyAlignment="1">
      <alignment horizontal="left" vertical="center" indent="1"/>
      <protection/>
    </xf>
    <xf numFmtId="8" fontId="8" fillId="0" borderId="60" xfId="53" applyNumberFormat="1" applyFont="1" applyBorder="1" applyAlignment="1">
      <alignment horizontal="left" indent="2"/>
      <protection/>
    </xf>
    <xf numFmtId="0" fontId="8" fillId="0" borderId="60" xfId="53" applyFont="1" applyBorder="1" applyAlignment="1">
      <alignment horizontal="left" indent="2"/>
      <protection/>
    </xf>
    <xf numFmtId="0" fontId="0" fillId="0" borderId="0" xfId="0" applyFont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top"/>
      <protection hidden="1"/>
    </xf>
    <xf numFmtId="0" fontId="6" fillId="0" borderId="0" xfId="53" applyAlignment="1">
      <alignment horizontal="center" vertical="center"/>
      <protection/>
    </xf>
    <xf numFmtId="0" fontId="0" fillId="0" borderId="19" xfId="0" applyNumberFormat="1" applyBorder="1" applyAlignment="1" applyProtection="1">
      <alignment horizontal="left"/>
      <protection/>
    </xf>
    <xf numFmtId="172" fontId="49" fillId="0" borderId="19" xfId="0" applyNumberFormat="1" applyFont="1" applyBorder="1" applyAlignment="1">
      <alignment horizontal="left" indent="1"/>
    </xf>
    <xf numFmtId="172" fontId="49" fillId="0" borderId="18" xfId="0" applyNumberFormat="1" applyFont="1" applyBorder="1" applyAlignment="1">
      <alignment horizontal="left" indent="1"/>
    </xf>
    <xf numFmtId="0" fontId="35" fillId="0" borderId="19" xfId="53" applyNumberFormat="1" applyFont="1" applyBorder="1" applyAlignment="1">
      <alignment horizontal="left" vertical="center" indent="1"/>
      <protection/>
    </xf>
    <xf numFmtId="16" fontId="6" fillId="0" borderId="0" xfId="53" applyNumberFormat="1" applyAlignment="1">
      <alignment horizontal="center"/>
      <protection/>
    </xf>
    <xf numFmtId="167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left" vertical="center" indent="2"/>
      <protection/>
    </xf>
    <xf numFmtId="49" fontId="15" fillId="0" borderId="48" xfId="0" applyNumberFormat="1" applyFont="1" applyBorder="1" applyAlignment="1" applyProtection="1">
      <alignment horizontal="left" vertical="center" indent="2"/>
      <protection/>
    </xf>
    <xf numFmtId="49" fontId="15" fillId="0" borderId="48" xfId="0" applyNumberFormat="1" applyFont="1" applyBorder="1" applyAlignment="1" applyProtection="1">
      <alignment horizontal="left" vertical="center" indent="1"/>
      <protection/>
    </xf>
    <xf numFmtId="0" fontId="11" fillId="0" borderId="0" xfId="0" applyFont="1" applyFill="1" applyAlignment="1" applyProtection="1">
      <alignment horizontal="left" indent="15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53" applyFont="1" applyBorder="1" applyAlignment="1">
      <alignment horizontal="center" vertical="center"/>
      <protection/>
    </xf>
    <xf numFmtId="0" fontId="6" fillId="33" borderId="62" xfId="53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/>
    </xf>
    <xf numFmtId="0" fontId="6" fillId="0" borderId="30" xfId="53" applyBorder="1" applyAlignment="1">
      <alignment horizontal="centerContinuous"/>
      <protection/>
    </xf>
    <xf numFmtId="0" fontId="6" fillId="0" borderId="60" xfId="53" applyBorder="1" applyAlignment="1">
      <alignment horizontal="centerContinuous"/>
      <protection/>
    </xf>
    <xf numFmtId="0" fontId="8" fillId="0" borderId="60" xfId="53" applyFont="1" applyBorder="1" applyAlignment="1">
      <alignment horizontal="centerContinuous"/>
      <protection/>
    </xf>
    <xf numFmtId="0" fontId="6" fillId="0" borderId="25" xfId="53" applyBorder="1" applyAlignment="1">
      <alignment horizontal="centerContinuous"/>
      <protection/>
    </xf>
    <xf numFmtId="0" fontId="6" fillId="33" borderId="62" xfId="53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6" fillId="35" borderId="70" xfId="46" applyNumberFormat="1" applyFont="1" applyFill="1" applyBorder="1" applyAlignment="1" applyProtection="1">
      <alignment horizontal="center" vertical="center"/>
      <protection locked="0"/>
    </xf>
    <xf numFmtId="49" fontId="6" fillId="35" borderId="80" xfId="46" applyNumberFormat="1" applyFont="1" applyFill="1" applyBorder="1" applyAlignment="1" applyProtection="1">
      <alignment horizontal="center" vertical="center"/>
      <protection locked="0"/>
    </xf>
    <xf numFmtId="0" fontId="19" fillId="0" borderId="0" xfId="46" applyAlignment="1" applyProtection="1">
      <alignment horizontal="left" vertical="center" indent="15"/>
      <protection/>
    </xf>
    <xf numFmtId="0" fontId="32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wrapText="1" indent="1"/>
      <protection/>
    </xf>
    <xf numFmtId="49" fontId="14" fillId="33" borderId="65" xfId="0" applyNumberFormat="1" applyFont="1" applyFill="1" applyBorder="1" applyAlignment="1" applyProtection="1">
      <alignment horizontal="left" vertical="center"/>
      <protection locked="0"/>
    </xf>
    <xf numFmtId="49" fontId="14" fillId="0" borderId="65" xfId="0" applyNumberFormat="1" applyFont="1" applyBorder="1" applyAlignment="1" applyProtection="1">
      <alignment horizontal="left" vertical="center"/>
      <protection locked="0"/>
    </xf>
    <xf numFmtId="49" fontId="11" fillId="33" borderId="70" xfId="0" applyNumberFormat="1" applyFont="1" applyFill="1" applyBorder="1" applyAlignment="1" applyProtection="1">
      <alignment horizontal="left" vertical="center"/>
      <protection locked="0"/>
    </xf>
    <xf numFmtId="49" fontId="14" fillId="0" borderId="65" xfId="0" applyNumberFormat="1" applyFont="1" applyBorder="1" applyAlignment="1" applyProtection="1">
      <alignment horizontal="left" vertical="center"/>
      <protection locked="0"/>
    </xf>
    <xf numFmtId="49" fontId="14" fillId="0" borderId="77" xfId="0" applyNumberFormat="1" applyFont="1" applyBorder="1" applyAlignment="1" applyProtection="1">
      <alignment horizontal="left" vertical="center"/>
      <protection locked="0"/>
    </xf>
    <xf numFmtId="49" fontId="13" fillId="35" borderId="65" xfId="46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wrapText="1" indent="2"/>
      <protection/>
    </xf>
    <xf numFmtId="0" fontId="0" fillId="0" borderId="0" xfId="0" applyAlignment="1" applyProtection="1">
      <alignment horizontal="left" wrapText="1" indent="2"/>
      <protection/>
    </xf>
    <xf numFmtId="0" fontId="32" fillId="0" borderId="0" xfId="0" applyFont="1" applyAlignment="1" applyProtection="1">
      <alignment horizontal="left" vertical="center" wrapText="1" indent="2"/>
      <protection/>
    </xf>
    <xf numFmtId="0" fontId="0" fillId="0" borderId="0" xfId="0" applyFont="1" applyAlignment="1" applyProtection="1">
      <alignment horizontal="left" vertical="center" wrapText="1" indent="2"/>
      <protection/>
    </xf>
    <xf numFmtId="49" fontId="14" fillId="0" borderId="77" xfId="0" applyNumberFormat="1" applyFont="1" applyBorder="1" applyAlignment="1" applyProtection="1">
      <alignment horizontal="left" vertical="center"/>
      <protection locked="0"/>
    </xf>
    <xf numFmtId="49" fontId="11" fillId="33" borderId="64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 indent="2"/>
      <protection/>
    </xf>
    <xf numFmtId="0" fontId="32" fillId="0" borderId="0" xfId="0" applyFont="1" applyAlignment="1" applyProtection="1">
      <alignment horizontal="left" vertical="center" wrapText="1" indent="1"/>
      <protection/>
    </xf>
    <xf numFmtId="0" fontId="6" fillId="33" borderId="82" xfId="53" applyFont="1" applyFill="1" applyBorder="1" applyAlignment="1" applyProtection="1">
      <alignment horizontal="left"/>
      <protection locked="0"/>
    </xf>
    <xf numFmtId="0" fontId="0" fillId="0" borderId="82" xfId="0" applyBorder="1" applyAlignment="1" applyProtection="1">
      <alignment horizontal="left"/>
      <protection locked="0"/>
    </xf>
    <xf numFmtId="0" fontId="0" fillId="0" borderId="83" xfId="0" applyBorder="1" applyAlignment="1" applyProtection="1">
      <alignment horizontal="left"/>
      <protection locked="0"/>
    </xf>
    <xf numFmtId="0" fontId="6" fillId="33" borderId="82" xfId="53" applyFill="1" applyBorder="1" applyAlignment="1" applyProtection="1">
      <alignment horizontal="left"/>
      <protection locked="0"/>
    </xf>
    <xf numFmtId="0" fontId="6" fillId="33" borderId="83" xfId="53" applyFill="1" applyBorder="1" applyAlignment="1" applyProtection="1">
      <alignment horizontal="left"/>
      <protection locked="0"/>
    </xf>
    <xf numFmtId="0" fontId="6" fillId="33" borderId="84" xfId="53" applyFont="1" applyFill="1" applyBorder="1" applyAlignment="1" applyProtection="1">
      <alignment horizontal="left"/>
      <protection locked="0"/>
    </xf>
    <xf numFmtId="0" fontId="0" fillId="0" borderId="84" xfId="0" applyBorder="1" applyAlignment="1" applyProtection="1">
      <alignment horizontal="left"/>
      <protection locked="0"/>
    </xf>
    <xf numFmtId="0" fontId="0" fillId="0" borderId="85" xfId="0" applyBorder="1" applyAlignment="1" applyProtection="1">
      <alignment horizontal="left"/>
      <protection locked="0"/>
    </xf>
    <xf numFmtId="0" fontId="0" fillId="0" borderId="0" xfId="0" applyAlignment="1">
      <alignment horizontal="left" wrapText="1" indent="1"/>
    </xf>
    <xf numFmtId="0" fontId="34" fillId="0" borderId="57" xfId="0" applyFont="1" applyBorder="1" applyAlignment="1" applyProtection="1">
      <alignment horizontal="left" vertical="center" wrapText="1" indent="2"/>
      <protection/>
    </xf>
    <xf numFmtId="0" fontId="32" fillId="0" borderId="57" xfId="0" applyFont="1" applyBorder="1" applyAlignment="1">
      <alignment horizontal="left" wrapText="1" indent="2"/>
    </xf>
    <xf numFmtId="49" fontId="6" fillId="35" borderId="82" xfId="46" applyNumberFormat="1" applyFont="1" applyFill="1" applyBorder="1" applyAlignment="1" applyProtection="1">
      <alignment horizontal="left"/>
      <protection locked="0"/>
    </xf>
    <xf numFmtId="49" fontId="0" fillId="0" borderId="82" xfId="0" applyNumberFormat="1" applyBorder="1" applyAlignment="1" applyProtection="1">
      <alignment horizontal="left"/>
      <protection locked="0"/>
    </xf>
    <xf numFmtId="49" fontId="0" fillId="0" borderId="83" xfId="0" applyNumberFormat="1" applyBorder="1" applyAlignment="1" applyProtection="1">
      <alignment horizontal="left"/>
      <protection locked="0"/>
    </xf>
    <xf numFmtId="49" fontId="6" fillId="33" borderId="84" xfId="53" applyNumberFormat="1" applyFill="1" applyBorder="1" applyAlignment="1" applyProtection="1">
      <alignment horizontal="left"/>
      <protection locked="0"/>
    </xf>
    <xf numFmtId="49" fontId="0" fillId="0" borderId="84" xfId="0" applyNumberFormat="1" applyBorder="1" applyAlignment="1" applyProtection="1">
      <alignment horizontal="left"/>
      <protection locked="0"/>
    </xf>
    <xf numFmtId="49" fontId="0" fillId="0" borderId="85" xfId="0" applyNumberFormat="1" applyBorder="1" applyAlignment="1" applyProtection="1">
      <alignment horizontal="left"/>
      <protection locked="0"/>
    </xf>
    <xf numFmtId="49" fontId="6" fillId="33" borderId="82" xfId="53" applyNumberFormat="1" applyFill="1" applyBorder="1" applyAlignment="1" applyProtection="1">
      <alignment horizontal="left"/>
      <protection locked="0"/>
    </xf>
    <xf numFmtId="0" fontId="5" fillId="0" borderId="0" xfId="53" applyFont="1" applyAlignment="1">
      <alignment horizontal="center"/>
      <protection/>
    </xf>
    <xf numFmtId="0" fontId="8" fillId="0" borderId="55" xfId="53" applyFont="1" applyBorder="1" applyAlignment="1">
      <alignment horizontal="left" vertical="center" indent="3"/>
      <protection/>
    </xf>
    <xf numFmtId="0" fontId="8" fillId="0" borderId="57" xfId="53" applyFont="1" applyBorder="1" applyAlignment="1">
      <alignment horizontal="left" vertical="center" indent="3"/>
      <protection/>
    </xf>
    <xf numFmtId="0" fontId="8" fillId="0" borderId="59" xfId="53" applyFont="1" applyBorder="1" applyAlignment="1">
      <alignment horizontal="left" vertical="center" indent="3"/>
      <protection/>
    </xf>
    <xf numFmtId="0" fontId="34" fillId="0" borderId="57" xfId="0" applyFont="1" applyBorder="1" applyAlignment="1" applyProtection="1">
      <alignment horizontal="left" vertical="top" wrapText="1" indent="2"/>
      <protection/>
    </xf>
    <xf numFmtId="0" fontId="0" fillId="0" borderId="57" xfId="0" applyBorder="1" applyAlignment="1">
      <alignment horizontal="left" vertical="top" wrapText="1" indent="2"/>
    </xf>
    <xf numFmtId="0" fontId="5" fillId="0" borderId="0" xfId="53" applyFont="1" applyBorder="1" applyAlignment="1">
      <alignment horizontal="left" vertical="center" indent="1"/>
      <protection/>
    </xf>
    <xf numFmtId="0" fontId="5" fillId="0" borderId="60" xfId="53" applyFont="1" applyBorder="1" applyAlignment="1">
      <alignment horizontal="left" vertical="center" indent="1"/>
      <protection/>
    </xf>
    <xf numFmtId="169" fontId="11" fillId="4" borderId="86" xfId="0" applyNumberFormat="1" applyFont="1" applyFill="1" applyBorder="1" applyAlignment="1" applyProtection="1">
      <alignment horizontal="center" vertical="center"/>
      <protection locked="0"/>
    </xf>
    <xf numFmtId="169" fontId="11" fillId="4" borderId="18" xfId="0" applyNumberFormat="1" applyFont="1" applyFill="1" applyBorder="1" applyAlignment="1" applyProtection="1">
      <alignment horizontal="center" vertical="center"/>
      <protection locked="0"/>
    </xf>
    <xf numFmtId="0" fontId="12" fillId="35" borderId="67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12" fillId="35" borderId="67" xfId="0" applyFont="1" applyFill="1" applyBorder="1" applyAlignment="1" applyProtection="1">
      <alignment horizontal="left" vertical="center" indent="1"/>
      <protection locked="0"/>
    </xf>
    <xf numFmtId="0" fontId="0" fillId="0" borderId="69" xfId="0" applyBorder="1" applyAlignment="1">
      <alignment vertical="center"/>
    </xf>
    <xf numFmtId="0" fontId="0" fillId="0" borderId="66" xfId="0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border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bmp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bmp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bmp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bmp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bmp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bmp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Relationship Id="rId2" Type="http://schemas.openxmlformats.org/officeDocument/2006/relationships/image" Target="../media/image3.bmp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3486150</xdr:colOff>
      <xdr:row>44</xdr:row>
      <xdr:rowOff>171450</xdr:rowOff>
    </xdr:from>
    <xdr:to>
      <xdr:col>5</xdr:col>
      <xdr:colOff>914400</xdr:colOff>
      <xdr:row>49</xdr:row>
      <xdr:rowOff>66675</xdr:rowOff>
    </xdr:to>
    <xdr:pic>
      <xdr:nvPicPr>
        <xdr:cNvPr id="1" name="Image 2" descr="LIDFTT-R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696325"/>
          <a:ext cx="1666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23</xdr:row>
      <xdr:rowOff>228600</xdr:rowOff>
    </xdr:from>
    <xdr:to>
      <xdr:col>6</xdr:col>
      <xdr:colOff>0</xdr:colOff>
      <xdr:row>28</xdr:row>
      <xdr:rowOff>85725</xdr:rowOff>
    </xdr:to>
    <xdr:pic>
      <xdr:nvPicPr>
        <xdr:cNvPr id="1" name="Image 3" descr="LIDFTT-R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153275"/>
          <a:ext cx="1666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50</xdr:row>
      <xdr:rowOff>114300</xdr:rowOff>
    </xdr:from>
    <xdr:to>
      <xdr:col>8</xdr:col>
      <xdr:colOff>1200150</xdr:colOff>
      <xdr:row>55</xdr:row>
      <xdr:rowOff>9525</xdr:rowOff>
    </xdr:to>
    <xdr:pic>
      <xdr:nvPicPr>
        <xdr:cNvPr id="1" name="Image 2" descr="LIDFTT-R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105900"/>
          <a:ext cx="1666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4</xdr:row>
      <xdr:rowOff>47625</xdr:rowOff>
    </xdr:from>
    <xdr:to>
      <xdr:col>12</xdr:col>
      <xdr:colOff>247650</xdr:colOff>
      <xdr:row>5</xdr:row>
      <xdr:rowOff>19050</xdr:rowOff>
    </xdr:to>
    <xdr:pic macro="[0]!SupprimerFeuille">
      <xdr:nvPicPr>
        <xdr:cNvPr id="1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876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47625</xdr:colOff>
      <xdr:row>2</xdr:row>
      <xdr:rowOff>142875</xdr:rowOff>
    </xdr:from>
    <xdr:to>
      <xdr:col>12</xdr:col>
      <xdr:colOff>247650</xdr:colOff>
      <xdr:row>2</xdr:row>
      <xdr:rowOff>352425</xdr:rowOff>
    </xdr:to>
    <xdr:pic macro="[0]!AjouterFeuille">
      <xdr:nvPicPr>
        <xdr:cNvPr id="2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95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180975</xdr:colOff>
      <xdr:row>55</xdr:row>
      <xdr:rowOff>9525</xdr:rowOff>
    </xdr:from>
    <xdr:to>
      <xdr:col>11</xdr:col>
      <xdr:colOff>904875</xdr:colOff>
      <xdr:row>58</xdr:row>
      <xdr:rowOff>219075</xdr:rowOff>
    </xdr:to>
    <xdr:pic>
      <xdr:nvPicPr>
        <xdr:cNvPr id="3" name="Image 4" descr="LIDFTT-RV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92392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4</xdr:row>
      <xdr:rowOff>47625</xdr:rowOff>
    </xdr:from>
    <xdr:to>
      <xdr:col>11</xdr:col>
      <xdr:colOff>247650</xdr:colOff>
      <xdr:row>5</xdr:row>
      <xdr:rowOff>19050</xdr:rowOff>
    </xdr:to>
    <xdr:pic macro="[0]!SupprimerFeuille">
      <xdr:nvPicPr>
        <xdr:cNvPr id="1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876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47625</xdr:colOff>
      <xdr:row>2</xdr:row>
      <xdr:rowOff>142875</xdr:rowOff>
    </xdr:from>
    <xdr:to>
      <xdr:col>11</xdr:col>
      <xdr:colOff>247650</xdr:colOff>
      <xdr:row>2</xdr:row>
      <xdr:rowOff>352425</xdr:rowOff>
    </xdr:to>
    <xdr:pic macro="[0]!AjouterFeuille">
      <xdr:nvPicPr>
        <xdr:cNvPr id="2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95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247650</xdr:colOff>
      <xdr:row>53</xdr:row>
      <xdr:rowOff>161925</xdr:rowOff>
    </xdr:from>
    <xdr:to>
      <xdr:col>10</xdr:col>
      <xdr:colOff>933450</xdr:colOff>
      <xdr:row>56</xdr:row>
      <xdr:rowOff>276225</xdr:rowOff>
    </xdr:to>
    <xdr:pic>
      <xdr:nvPicPr>
        <xdr:cNvPr id="3" name="Image 4" descr="LIDFTT-RV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91344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4</xdr:row>
      <xdr:rowOff>47625</xdr:rowOff>
    </xdr:from>
    <xdr:to>
      <xdr:col>11</xdr:col>
      <xdr:colOff>247650</xdr:colOff>
      <xdr:row>5</xdr:row>
      <xdr:rowOff>19050</xdr:rowOff>
    </xdr:to>
    <xdr:pic macro="[0]!SupprimerFeuille">
      <xdr:nvPicPr>
        <xdr:cNvPr id="1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876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47625</xdr:colOff>
      <xdr:row>2</xdr:row>
      <xdr:rowOff>142875</xdr:rowOff>
    </xdr:from>
    <xdr:to>
      <xdr:col>11</xdr:col>
      <xdr:colOff>247650</xdr:colOff>
      <xdr:row>2</xdr:row>
      <xdr:rowOff>352425</xdr:rowOff>
    </xdr:to>
    <xdr:pic macro="[0]!AjouterFeuille">
      <xdr:nvPicPr>
        <xdr:cNvPr id="2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95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257175</xdr:colOff>
      <xdr:row>54</xdr:row>
      <xdr:rowOff>152400</xdr:rowOff>
    </xdr:from>
    <xdr:to>
      <xdr:col>10</xdr:col>
      <xdr:colOff>942975</xdr:colOff>
      <xdr:row>57</xdr:row>
      <xdr:rowOff>266700</xdr:rowOff>
    </xdr:to>
    <xdr:pic>
      <xdr:nvPicPr>
        <xdr:cNvPr id="3" name="Image 4" descr="LIDFTT-RV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92202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4</xdr:row>
      <xdr:rowOff>47625</xdr:rowOff>
    </xdr:from>
    <xdr:to>
      <xdr:col>11</xdr:col>
      <xdr:colOff>247650</xdr:colOff>
      <xdr:row>5</xdr:row>
      <xdr:rowOff>19050</xdr:rowOff>
    </xdr:to>
    <xdr:pic macro="[0]!SupprimerFeuille">
      <xdr:nvPicPr>
        <xdr:cNvPr id="1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876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47625</xdr:colOff>
      <xdr:row>2</xdr:row>
      <xdr:rowOff>142875</xdr:rowOff>
    </xdr:from>
    <xdr:to>
      <xdr:col>11</xdr:col>
      <xdr:colOff>247650</xdr:colOff>
      <xdr:row>2</xdr:row>
      <xdr:rowOff>352425</xdr:rowOff>
    </xdr:to>
    <xdr:pic macro="[0]!AjouterFeuille">
      <xdr:nvPicPr>
        <xdr:cNvPr id="2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95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247650</xdr:colOff>
      <xdr:row>53</xdr:row>
      <xdr:rowOff>152400</xdr:rowOff>
    </xdr:from>
    <xdr:to>
      <xdr:col>10</xdr:col>
      <xdr:colOff>933450</xdr:colOff>
      <xdr:row>56</xdr:row>
      <xdr:rowOff>266700</xdr:rowOff>
    </xdr:to>
    <xdr:pic>
      <xdr:nvPicPr>
        <xdr:cNvPr id="3" name="Image 4" descr="LIDFTT-RV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911542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4</xdr:row>
      <xdr:rowOff>47625</xdr:rowOff>
    </xdr:from>
    <xdr:to>
      <xdr:col>12</xdr:col>
      <xdr:colOff>247650</xdr:colOff>
      <xdr:row>5</xdr:row>
      <xdr:rowOff>19050</xdr:rowOff>
    </xdr:to>
    <xdr:pic macro="[0]!SupprimerFeuille">
      <xdr:nvPicPr>
        <xdr:cNvPr id="1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876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47625</xdr:colOff>
      <xdr:row>2</xdr:row>
      <xdr:rowOff>142875</xdr:rowOff>
    </xdr:from>
    <xdr:to>
      <xdr:col>12</xdr:col>
      <xdr:colOff>247650</xdr:colOff>
      <xdr:row>2</xdr:row>
      <xdr:rowOff>352425</xdr:rowOff>
    </xdr:to>
    <xdr:pic macro="[0]!AjouterFeuille">
      <xdr:nvPicPr>
        <xdr:cNvPr id="2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95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171450</xdr:colOff>
      <xdr:row>53</xdr:row>
      <xdr:rowOff>38100</xdr:rowOff>
    </xdr:from>
    <xdr:to>
      <xdr:col>11</xdr:col>
      <xdr:colOff>895350</xdr:colOff>
      <xdr:row>56</xdr:row>
      <xdr:rowOff>190500</xdr:rowOff>
    </xdr:to>
    <xdr:pic>
      <xdr:nvPicPr>
        <xdr:cNvPr id="3" name="Image 4" descr="LIDFTT-RV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903922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1323975</xdr:colOff>
      <xdr:row>3</xdr:row>
      <xdr:rowOff>95250</xdr:rowOff>
    </xdr:from>
    <xdr:to>
      <xdr:col>7</xdr:col>
      <xdr:colOff>0</xdr:colOff>
      <xdr:row>5</xdr:row>
      <xdr:rowOff>142875</xdr:rowOff>
    </xdr:to>
    <xdr:sp>
      <xdr:nvSpPr>
        <xdr:cNvPr id="1" name="Rectangle 4"/>
        <xdr:cNvSpPr>
          <a:spLocks/>
        </xdr:cNvSpPr>
      </xdr:nvSpPr>
      <xdr:spPr>
        <a:xfrm>
          <a:off x="4162425" y="581025"/>
          <a:ext cx="1428750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38100</xdr:colOff>
      <xdr:row>11</xdr:row>
      <xdr:rowOff>28575</xdr:rowOff>
    </xdr:from>
    <xdr:to>
      <xdr:col>8</xdr:col>
      <xdr:colOff>238125</xdr:colOff>
      <xdr:row>11</xdr:row>
      <xdr:rowOff>228600</xdr:rowOff>
    </xdr:to>
    <xdr:pic macro="[0]!SupprimerFeuille">
      <xdr:nvPicPr>
        <xdr:cNvPr id="2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7430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8</xdr:row>
      <xdr:rowOff>9525</xdr:rowOff>
    </xdr:from>
    <xdr:to>
      <xdr:col>8</xdr:col>
      <xdr:colOff>238125</xdr:colOff>
      <xdr:row>9</xdr:row>
      <xdr:rowOff>114300</xdr:rowOff>
    </xdr:to>
    <xdr:pic macro="[0]!AjouterFeuille">
      <xdr:nvPicPr>
        <xdr:cNvPr id="3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130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1476375</xdr:colOff>
      <xdr:row>3</xdr:row>
      <xdr:rowOff>9525</xdr:rowOff>
    </xdr:from>
    <xdr:to>
      <xdr:col>6</xdr:col>
      <xdr:colOff>2724150</xdr:colOff>
      <xdr:row>7</xdr:row>
      <xdr:rowOff>152400</xdr:rowOff>
    </xdr:to>
    <xdr:pic>
      <xdr:nvPicPr>
        <xdr:cNvPr id="4" name="Image 3" descr="LIDFTT-RV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4953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3</xdr:row>
      <xdr:rowOff>76200</xdr:rowOff>
    </xdr:from>
    <xdr:to>
      <xdr:col>7</xdr:col>
      <xdr:colOff>123825</xdr:colOff>
      <xdr:row>5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5095875" y="523875"/>
          <a:ext cx="1228725" cy="4000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10</xdr:row>
      <xdr:rowOff>38100</xdr:rowOff>
    </xdr:from>
    <xdr:to>
      <xdr:col>8</xdr:col>
      <xdr:colOff>228600</xdr:colOff>
      <xdr:row>10</xdr:row>
      <xdr:rowOff>238125</xdr:rowOff>
    </xdr:to>
    <xdr:pic macro="[0]!SupprimerFeuille">
      <xdr:nvPicPr>
        <xdr:cNvPr id="2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600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8</xdr:row>
      <xdr:rowOff>9525</xdr:rowOff>
    </xdr:from>
    <xdr:to>
      <xdr:col>8</xdr:col>
      <xdr:colOff>228600</xdr:colOff>
      <xdr:row>9</xdr:row>
      <xdr:rowOff>114300</xdr:rowOff>
    </xdr:to>
    <xdr:pic macro="[0]!AjouterFeuille">
      <xdr:nvPicPr>
        <xdr:cNvPr id="3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2668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771525</xdr:colOff>
      <xdr:row>3</xdr:row>
      <xdr:rowOff>9525</xdr:rowOff>
    </xdr:from>
    <xdr:to>
      <xdr:col>7</xdr:col>
      <xdr:colOff>304800</xdr:colOff>
      <xdr:row>7</xdr:row>
      <xdr:rowOff>152400</xdr:rowOff>
    </xdr:to>
    <xdr:pic>
      <xdr:nvPicPr>
        <xdr:cNvPr id="4" name="Image 3" descr="LIDFTT-RV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4572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edefrance@fftt-idf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ledefrance@fftt-idf.com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atrick.plessis9224@orange.fr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_Accueil">
    <pageSetUpPr fitToPage="1"/>
  </sheetPr>
  <dimension ref="A1:F49"/>
  <sheetViews>
    <sheetView showGridLines="0" showRowColHeaders="0" tabSelected="1" workbookViewId="0" topLeftCell="A1">
      <selection activeCell="A1" sqref="A1"/>
    </sheetView>
  </sheetViews>
  <sheetFormatPr defaultColWidth="11.00390625" defaultRowHeight="14.25"/>
  <cols>
    <col min="1" max="1" width="1.00390625" style="1" customWidth="1"/>
    <col min="2" max="2" width="2.25390625" style="1" customWidth="1"/>
    <col min="3" max="3" width="13.00390625" style="1" customWidth="1"/>
    <col min="4" max="4" width="4.00390625" style="1" customWidth="1"/>
    <col min="5" max="5" width="55.625" style="1" customWidth="1"/>
    <col min="6" max="6" width="12.50390625" style="1" customWidth="1"/>
    <col min="7" max="16384" width="11.00390625" style="1" customWidth="1"/>
  </cols>
  <sheetData>
    <row r="1" spans="2:6" s="36" customFormat="1" ht="16.5" customHeight="1">
      <c r="B1" s="123" t="str">
        <f>'Récap. financier'!B1</f>
        <v>FFTT  -  Ligue d’Ile-de-France  -  Commission Corporative</v>
      </c>
      <c r="C1" s="125"/>
      <c r="D1" s="124"/>
      <c r="E1" s="125"/>
      <c r="F1" s="126" t="str">
        <f>'Récap. financier'!F1</f>
        <v>Saison 2017 - 2018</v>
      </c>
    </row>
    <row r="2" spans="1:4" s="30" customFormat="1" ht="11.25" customHeight="1" thickBot="1">
      <c r="A2" s="12"/>
      <c r="D2" s="31"/>
    </row>
    <row r="3" spans="2:6" ht="27.75" thickBot="1" thickTop="1">
      <c r="B3" s="2" t="s">
        <v>46</v>
      </c>
      <c r="C3" s="2"/>
      <c r="D3" s="2"/>
      <c r="E3" s="3"/>
      <c r="F3" s="3"/>
    </row>
    <row r="4" spans="2:3" ht="25.5" customHeight="1" thickBot="1" thickTop="1">
      <c r="B4" s="18" t="s">
        <v>18</v>
      </c>
      <c r="C4" s="18"/>
    </row>
    <row r="5" spans="2:6" s="19" customFormat="1" ht="15.75" customHeight="1" thickBot="1">
      <c r="B5" s="65" t="s">
        <v>161</v>
      </c>
      <c r="C5" s="66"/>
      <c r="D5" s="67" t="s">
        <v>19</v>
      </c>
      <c r="E5" s="67"/>
      <c r="F5" s="68"/>
    </row>
    <row r="6" spans="2:6" s="19" customFormat="1" ht="13.5" customHeight="1">
      <c r="B6" s="59" t="s">
        <v>78</v>
      </c>
      <c r="C6" s="20"/>
      <c r="D6" s="21" t="s">
        <v>48</v>
      </c>
      <c r="E6" s="21"/>
      <c r="F6" s="62"/>
    </row>
    <row r="7" spans="2:6" s="19" customFormat="1" ht="13.5" customHeight="1">
      <c r="B7" s="60" t="s">
        <v>79</v>
      </c>
      <c r="C7" s="22"/>
      <c r="D7" s="23" t="s">
        <v>21</v>
      </c>
      <c r="E7" s="23"/>
      <c r="F7" s="63"/>
    </row>
    <row r="8" spans="2:6" s="19" customFormat="1" ht="13.5" customHeight="1">
      <c r="B8" s="60" t="s">
        <v>80</v>
      </c>
      <c r="C8" s="22"/>
      <c r="D8" s="23" t="s">
        <v>11</v>
      </c>
      <c r="E8" s="23"/>
      <c r="F8" s="63"/>
    </row>
    <row r="9" spans="2:6" s="19" customFormat="1" ht="13.5" customHeight="1">
      <c r="B9" s="60" t="s">
        <v>81</v>
      </c>
      <c r="C9" s="22"/>
      <c r="D9" s="23" t="s">
        <v>31</v>
      </c>
      <c r="E9" s="23"/>
      <c r="F9" s="63"/>
    </row>
    <row r="10" spans="2:6" s="19" customFormat="1" ht="13.5" customHeight="1">
      <c r="B10" s="60" t="s">
        <v>82</v>
      </c>
      <c r="C10" s="22"/>
      <c r="D10" s="23" t="s">
        <v>33</v>
      </c>
      <c r="E10" s="23"/>
      <c r="F10" s="63"/>
    </row>
    <row r="11" spans="2:6" s="19" customFormat="1" ht="13.5" customHeight="1" thickBot="1">
      <c r="B11" s="61" t="s">
        <v>83</v>
      </c>
      <c r="C11" s="24"/>
      <c r="D11" s="25" t="s">
        <v>47</v>
      </c>
      <c r="E11" s="25"/>
      <c r="F11" s="64"/>
    </row>
    <row r="12" spans="2:3" ht="25.5" customHeight="1" thickBot="1">
      <c r="B12" s="18" t="s">
        <v>113</v>
      </c>
      <c r="C12" s="18"/>
    </row>
    <row r="13" spans="2:6" s="19" customFormat="1" ht="15.75" customHeight="1" thickBot="1">
      <c r="B13" s="65" t="s">
        <v>161</v>
      </c>
      <c r="C13" s="66"/>
      <c r="D13" s="67" t="s">
        <v>186</v>
      </c>
      <c r="E13" s="67"/>
      <c r="F13" s="68"/>
    </row>
    <row r="14" spans="2:6" s="19" customFormat="1" ht="13.5" customHeight="1">
      <c r="B14" s="59" t="s">
        <v>114</v>
      </c>
      <c r="C14" s="20"/>
      <c r="D14" s="21" t="s">
        <v>117</v>
      </c>
      <c r="E14" s="21"/>
      <c r="F14" s="62"/>
    </row>
    <row r="15" spans="2:6" s="19" customFormat="1" ht="13.5" customHeight="1" thickBot="1">
      <c r="B15" s="61" t="s">
        <v>115</v>
      </c>
      <c r="C15" s="24"/>
      <c r="D15" s="25" t="s">
        <v>116</v>
      </c>
      <c r="E15" s="25"/>
      <c r="F15" s="64"/>
    </row>
    <row r="16" ht="18" customHeight="1" thickBot="1"/>
    <row r="17" spans="2:6" ht="18" customHeight="1" thickBot="1">
      <c r="B17" s="74" t="s">
        <v>49</v>
      </c>
      <c r="C17" s="74" t="s">
        <v>50</v>
      </c>
      <c r="D17" s="29"/>
      <c r="E17" s="29"/>
      <c r="F17" s="29"/>
    </row>
    <row r="18" s="19" customFormat="1" ht="17.25" customHeight="1">
      <c r="C18" s="73" t="s">
        <v>61</v>
      </c>
    </row>
    <row r="19" s="75" customFormat="1" ht="15" customHeight="1">
      <c r="C19" s="70" t="s">
        <v>84</v>
      </c>
    </row>
    <row r="20" s="19" customFormat="1" ht="12" customHeight="1">
      <c r="C20" s="70" t="s">
        <v>201</v>
      </c>
    </row>
    <row r="21" s="19" customFormat="1" ht="12" customHeight="1">
      <c r="C21" s="70" t="s">
        <v>200</v>
      </c>
    </row>
    <row r="22" s="19" customFormat="1" ht="12" customHeight="1">
      <c r="C22" s="70" t="s">
        <v>73</v>
      </c>
    </row>
    <row r="23" s="19" customFormat="1" ht="17.25" customHeight="1">
      <c r="C23" s="73" t="s">
        <v>36</v>
      </c>
    </row>
    <row r="24" s="75" customFormat="1" ht="15" customHeight="1">
      <c r="C24" s="70" t="s">
        <v>53</v>
      </c>
    </row>
    <row r="25" s="19" customFormat="1" ht="12" customHeight="1">
      <c r="C25" s="70" t="s">
        <v>85</v>
      </c>
    </row>
    <row r="26" s="19" customFormat="1" ht="12" customHeight="1">
      <c r="C26" s="70" t="s">
        <v>86</v>
      </c>
    </row>
    <row r="27" s="19" customFormat="1" ht="12" customHeight="1">
      <c r="C27" s="70" t="s">
        <v>77</v>
      </c>
    </row>
    <row r="28" s="19" customFormat="1" ht="15.75" customHeight="1">
      <c r="C28" s="69" t="s">
        <v>76</v>
      </c>
    </row>
    <row r="29" s="19" customFormat="1" ht="18.75" customHeight="1">
      <c r="C29" s="73" t="s">
        <v>37</v>
      </c>
    </row>
    <row r="30" s="19" customFormat="1" ht="15.75" customHeight="1">
      <c r="C30" s="70" t="s">
        <v>87</v>
      </c>
    </row>
    <row r="31" s="19" customFormat="1" ht="12.75" customHeight="1">
      <c r="C31" s="70" t="s">
        <v>163</v>
      </c>
    </row>
    <row r="32" s="19" customFormat="1" ht="12.75">
      <c r="C32" s="70" t="s">
        <v>162</v>
      </c>
    </row>
    <row r="33" s="19" customFormat="1" ht="12.75">
      <c r="C33" s="69" t="s">
        <v>38</v>
      </c>
    </row>
    <row r="34" s="19" customFormat="1" ht="20.25" customHeight="1">
      <c r="C34" s="73" t="s">
        <v>55</v>
      </c>
    </row>
    <row r="35" s="19" customFormat="1" ht="15.75" customHeight="1">
      <c r="C35" s="70" t="s">
        <v>164</v>
      </c>
    </row>
    <row r="36" s="19" customFormat="1" ht="19.5" customHeight="1">
      <c r="C36" s="70" t="s">
        <v>30</v>
      </c>
    </row>
    <row r="37" s="19" customFormat="1" ht="14.25" customHeight="1">
      <c r="C37" s="26" t="s">
        <v>54</v>
      </c>
    </row>
    <row r="38" spans="2:3" ht="13.5" customHeight="1" thickBot="1">
      <c r="B38" s="28"/>
      <c r="C38" s="28"/>
    </row>
    <row r="39" spans="1:6" ht="18" customHeight="1" thickBot="1">
      <c r="A39" s="186"/>
      <c r="B39" s="74" t="s">
        <v>51</v>
      </c>
      <c r="C39" s="74" t="s">
        <v>52</v>
      </c>
      <c r="D39" s="29"/>
      <c r="E39" s="29"/>
      <c r="F39" s="185" t="s">
        <v>119</v>
      </c>
    </row>
    <row r="40" s="19" customFormat="1" ht="16.5" customHeight="1">
      <c r="C40" s="70" t="s">
        <v>27</v>
      </c>
    </row>
    <row r="41" s="19" customFormat="1" ht="12.75">
      <c r="C41" s="70" t="s">
        <v>88</v>
      </c>
    </row>
    <row r="42" s="19" customFormat="1" ht="12.75">
      <c r="C42" s="70" t="s">
        <v>28</v>
      </c>
    </row>
    <row r="43" s="19" customFormat="1" ht="12.75">
      <c r="C43" s="69" t="s">
        <v>29</v>
      </c>
    </row>
    <row r="44" spans="2:3" s="19" customFormat="1" ht="8.25" customHeight="1" thickBot="1">
      <c r="B44" s="27"/>
      <c r="C44" s="27"/>
    </row>
    <row r="45" spans="2:6" ht="18.75" customHeight="1">
      <c r="B45" s="9"/>
      <c r="C45" s="113" t="str">
        <f>"* "&amp;'Récap. financier'!B24</f>
        <v>* Paiement par chèque bancaire à établir à l'ordre de :   " FFTT ligue régionale IDF de TT "</v>
      </c>
      <c r="D45" s="72"/>
      <c r="E45" s="71"/>
      <c r="F45" s="71"/>
    </row>
    <row r="46" spans="3:5" ht="21" customHeight="1">
      <c r="C46" s="28" t="s">
        <v>89</v>
      </c>
      <c r="D46" s="13"/>
      <c r="E46" s="13" t="str">
        <f>'Récap. financier'!C25</f>
        <v>Ligue d'ILE-de-FRANCE TT</v>
      </c>
    </row>
    <row r="47" spans="4:5" ht="15" customHeight="1">
      <c r="D47" s="13"/>
      <c r="E47" s="13" t="str">
        <f>'Récap. financier'!C26</f>
        <v>1 à 3 rue de la Poterie</v>
      </c>
    </row>
    <row r="48" ht="15">
      <c r="E48" s="13" t="str">
        <f>'Récap. financier'!C27</f>
        <v>93200 SAINT-DENIS</v>
      </c>
    </row>
    <row r="49" spans="3:5" ht="21" customHeight="1">
      <c r="C49" s="28" t="s">
        <v>90</v>
      </c>
      <c r="E49" s="97" t="s">
        <v>35</v>
      </c>
    </row>
  </sheetData>
  <sheetProtection sheet="1" objects="1" scenarios="1"/>
  <hyperlinks>
    <hyperlink ref="E49" r:id="rId1" display="iledefrance@fftt-idf.com"/>
  </hyperlinks>
  <printOptions/>
  <pageMargins left="0.31496062992125984" right="0.31496062992125984" top="0.2362204724409449" bottom="0.5118110236220472" header="0.03937007874015748" footer="0.31496062992125984"/>
  <pageSetup fitToHeight="1" fitToWidth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_RecapFin">
    <pageSetUpPr fitToPage="1"/>
  </sheetPr>
  <dimension ref="A1:G33"/>
  <sheetViews>
    <sheetView showGridLines="0" showRowColHeaders="0" zoomScalePageLayoutView="0" workbookViewId="0" topLeftCell="A1">
      <selection activeCell="A1" sqref="A1"/>
    </sheetView>
  </sheetViews>
  <sheetFormatPr defaultColWidth="11.00390625" defaultRowHeight="14.25"/>
  <cols>
    <col min="1" max="1" width="0.6171875" style="30" customWidth="1"/>
    <col min="2" max="2" width="14.25390625" style="30" customWidth="1"/>
    <col min="3" max="3" width="38.625" style="30" customWidth="1"/>
    <col min="4" max="4" width="12.125" style="30" customWidth="1"/>
    <col min="5" max="5" width="9.625" style="30" customWidth="1"/>
    <col min="6" max="6" width="11.875" style="30" customWidth="1"/>
    <col min="7" max="7" width="50.625" style="30" customWidth="1"/>
    <col min="8" max="16384" width="11.00390625" style="30" customWidth="1"/>
  </cols>
  <sheetData>
    <row r="1" spans="1:7" s="36" customFormat="1" ht="16.5" customHeight="1">
      <c r="A1" s="127"/>
      <c r="B1" s="123" t="s">
        <v>45</v>
      </c>
      <c r="C1" s="125"/>
      <c r="E1" s="125"/>
      <c r="F1" s="126" t="s">
        <v>221</v>
      </c>
      <c r="G1" s="355" t="str">
        <f>RIGHT(Saison,4)</f>
        <v>2018</v>
      </c>
    </row>
    <row r="2" spans="1:7" s="77" customFormat="1" ht="18.75" customHeight="1">
      <c r="A2" s="76"/>
      <c r="B2" s="99" t="s">
        <v>62</v>
      </c>
      <c r="C2" s="339"/>
      <c r="D2" s="78" t="s">
        <v>63</v>
      </c>
      <c r="E2" s="428"/>
      <c r="F2" s="429"/>
      <c r="G2" s="171" t="s">
        <v>195</v>
      </c>
    </row>
    <row r="3" spans="1:7" ht="36" customHeight="1">
      <c r="A3" s="32" t="s">
        <v>1</v>
      </c>
      <c r="B3" s="33"/>
      <c r="C3" s="33"/>
      <c r="D3" s="33"/>
      <c r="E3" s="33"/>
      <c r="F3" s="33"/>
      <c r="G3"/>
    </row>
    <row r="4" spans="1:7" ht="24.75" customHeight="1">
      <c r="A4" s="34" t="s">
        <v>2</v>
      </c>
      <c r="B4" s="33"/>
      <c r="C4" s="33"/>
      <c r="D4" s="33"/>
      <c r="E4" s="33"/>
      <c r="F4" s="33"/>
      <c r="G4"/>
    </row>
    <row r="5" spans="1:7" ht="21" customHeight="1">
      <c r="A5" s="35" t="s">
        <v>3</v>
      </c>
      <c r="B5" s="33"/>
      <c r="C5" s="33"/>
      <c r="D5" s="33"/>
      <c r="E5" s="33"/>
      <c r="F5" s="33"/>
      <c r="G5"/>
    </row>
    <row r="6" spans="1:6" ht="14.25">
      <c r="A6" s="35" t="s">
        <v>4</v>
      </c>
      <c r="B6" s="33"/>
      <c r="C6" s="33"/>
      <c r="D6" s="33"/>
      <c r="E6" s="33"/>
      <c r="F6" s="33"/>
    </row>
    <row r="7" spans="1:6" ht="32.25" customHeight="1" thickBot="1">
      <c r="A7" s="33"/>
      <c r="B7" s="131" t="s">
        <v>64</v>
      </c>
      <c r="C7" s="33"/>
      <c r="D7" s="33"/>
      <c r="E7" s="130" t="s">
        <v>65</v>
      </c>
      <c r="F7" s="33"/>
    </row>
    <row r="8" spans="1:7" ht="21.75" customHeight="1" thickBot="1" thickTop="1">
      <c r="A8" s="36"/>
      <c r="B8" s="432"/>
      <c r="C8" s="433"/>
      <c r="D8" s="434"/>
      <c r="E8" s="430"/>
      <c r="F8" s="431"/>
      <c r="G8" s="171" t="s">
        <v>107</v>
      </c>
    </row>
    <row r="9" ht="19.5" customHeight="1" thickBot="1" thickTop="1">
      <c r="G9" s="172"/>
    </row>
    <row r="10" spans="2:6" ht="18.75" customHeight="1" thickBot="1">
      <c r="B10" s="94" t="s">
        <v>5</v>
      </c>
      <c r="C10" s="52"/>
      <c r="D10" s="37" t="s">
        <v>6</v>
      </c>
      <c r="E10" s="37" t="s">
        <v>7</v>
      </c>
      <c r="F10" s="53" t="s">
        <v>8</v>
      </c>
    </row>
    <row r="11" spans="2:6" ht="24.75" customHeight="1">
      <c r="B11" s="38" t="s">
        <v>39</v>
      </c>
      <c r="C11" s="39"/>
      <c r="D11" s="40">
        <v>46</v>
      </c>
      <c r="E11" s="41">
        <f>'CH - CR'!G11</f>
        <v>0</v>
      </c>
      <c r="F11" s="14">
        <f>IF(ISNUMBER(E11),D11*E11,0)</f>
        <v>0</v>
      </c>
    </row>
    <row r="12" spans="2:6" ht="24.75" customHeight="1">
      <c r="B12" s="42" t="s">
        <v>40</v>
      </c>
      <c r="C12" s="43"/>
      <c r="D12" s="44">
        <v>26</v>
      </c>
      <c r="E12" s="45">
        <f>'CH - CR'!G13</f>
        <v>0</v>
      </c>
      <c r="F12" s="15">
        <f aca="true" t="shared" si="0" ref="F12:F22">IF(ISNUMBER(E12),D12*E12,0)</f>
        <v>0</v>
      </c>
    </row>
    <row r="13" spans="2:6" ht="24.75" customHeight="1">
      <c r="B13" s="42" t="s">
        <v>41</v>
      </c>
      <c r="C13" s="43"/>
      <c r="D13" s="44">
        <v>20</v>
      </c>
      <c r="E13" s="45">
        <f>'Coupe AND'!B54</f>
        <v>0</v>
      </c>
      <c r="F13" s="15">
        <f t="shared" si="0"/>
        <v>0</v>
      </c>
    </row>
    <row r="14" spans="2:6" ht="24.75" customHeight="1">
      <c r="B14" s="42" t="s">
        <v>9</v>
      </c>
      <c r="C14" s="43"/>
      <c r="D14" s="44">
        <v>13</v>
      </c>
      <c r="E14" s="45">
        <f>'Indiv F'!B15</f>
        <v>0</v>
      </c>
      <c r="F14" s="15">
        <f t="shared" si="0"/>
        <v>0</v>
      </c>
    </row>
    <row r="15" spans="2:6" ht="24.75" customHeight="1">
      <c r="B15" s="42" t="s">
        <v>10</v>
      </c>
      <c r="C15" s="43"/>
      <c r="D15" s="44">
        <v>13</v>
      </c>
      <c r="E15" s="45">
        <f>'Indiv F'!B33</f>
        <v>0</v>
      </c>
      <c r="F15" s="15">
        <f t="shared" si="0"/>
        <v>0</v>
      </c>
    </row>
    <row r="16" spans="2:6" ht="24.75" customHeight="1">
      <c r="B16" s="42" t="s">
        <v>11</v>
      </c>
      <c r="C16" s="43"/>
      <c r="D16" s="44">
        <v>13</v>
      </c>
      <c r="E16" s="45">
        <f>'Indiv M'!B52</f>
        <v>0</v>
      </c>
      <c r="F16" s="15">
        <f t="shared" si="0"/>
        <v>0</v>
      </c>
    </row>
    <row r="17" spans="2:6" ht="24.75" customHeight="1">
      <c r="B17" s="42" t="s">
        <v>12</v>
      </c>
      <c r="C17" s="43"/>
      <c r="D17" s="44">
        <v>13</v>
      </c>
      <c r="E17" s="45">
        <f>'Indiv M Vét.'!B53</f>
        <v>0</v>
      </c>
      <c r="F17" s="15">
        <f t="shared" si="0"/>
        <v>0</v>
      </c>
    </row>
    <row r="18" spans="2:6" ht="24.75" customHeight="1">
      <c r="B18" s="42" t="s">
        <v>13</v>
      </c>
      <c r="C18" s="43"/>
      <c r="D18" s="44">
        <v>0.30000001192092896</v>
      </c>
      <c r="E18" s="95"/>
      <c r="F18" s="15">
        <f t="shared" si="0"/>
        <v>0</v>
      </c>
    </row>
    <row r="19" spans="2:6" ht="24.75" customHeight="1">
      <c r="B19" s="42" t="s">
        <v>42</v>
      </c>
      <c r="C19" s="43"/>
      <c r="D19" s="44">
        <v>45</v>
      </c>
      <c r="E19" s="184">
        <f>'Bull.Elect'!B11</f>
        <v>0</v>
      </c>
      <c r="F19" s="15">
        <f t="shared" si="0"/>
        <v>0</v>
      </c>
    </row>
    <row r="20" spans="2:6" ht="24.75" customHeight="1">
      <c r="B20" s="42" t="s">
        <v>43</v>
      </c>
      <c r="C20" s="43"/>
      <c r="D20" s="44">
        <v>80</v>
      </c>
      <c r="E20" s="184">
        <f>'Bull.Pap'!B38</f>
        <v>0</v>
      </c>
      <c r="F20" s="15">
        <f t="shared" si="0"/>
        <v>0</v>
      </c>
    </row>
    <row r="21" spans="2:6" ht="24.75" customHeight="1">
      <c r="B21" s="42" t="s">
        <v>14</v>
      </c>
      <c r="C21" s="43"/>
      <c r="D21" s="44"/>
      <c r="E21" s="45"/>
      <c r="F21" s="15">
        <f t="shared" si="0"/>
        <v>0</v>
      </c>
    </row>
    <row r="22" spans="2:6" ht="24.75" customHeight="1" thickBot="1">
      <c r="B22" s="46" t="s">
        <v>15</v>
      </c>
      <c r="C22" s="47"/>
      <c r="D22" s="48"/>
      <c r="E22" s="362"/>
      <c r="F22" s="16">
        <f t="shared" si="0"/>
        <v>0</v>
      </c>
    </row>
    <row r="23" spans="2:6" ht="24.75" customHeight="1" thickBot="1">
      <c r="B23" s="49"/>
      <c r="C23" s="50"/>
      <c r="D23" s="51" t="s">
        <v>16</v>
      </c>
      <c r="E23" s="51"/>
      <c r="F23" s="17">
        <f>SUM(F11:F22)</f>
        <v>0</v>
      </c>
    </row>
    <row r="24" spans="2:6" s="1" customFormat="1" ht="24" customHeight="1">
      <c r="B24" s="113" t="s">
        <v>118</v>
      </c>
      <c r="C24" s="72"/>
      <c r="D24" s="96"/>
      <c r="E24" s="96"/>
      <c r="F24" s="71"/>
    </row>
    <row r="25" spans="2:4" s="1" customFormat="1" ht="22.5" customHeight="1">
      <c r="B25" s="101" t="s">
        <v>69</v>
      </c>
      <c r="C25" s="100" t="s">
        <v>20</v>
      </c>
      <c r="D25" s="13"/>
    </row>
    <row r="26" spans="3:4" s="1" customFormat="1" ht="15" customHeight="1">
      <c r="C26" s="100" t="s">
        <v>198</v>
      </c>
      <c r="D26" s="13"/>
    </row>
    <row r="27" s="1" customFormat="1" ht="15">
      <c r="C27" s="100" t="s">
        <v>199</v>
      </c>
    </row>
    <row r="28" spans="2:3" s="1" customFormat="1" ht="17.25" customHeight="1">
      <c r="B28" s="101" t="s">
        <v>70</v>
      </c>
      <c r="C28" s="132" t="s">
        <v>35</v>
      </c>
    </row>
    <row r="29" ht="9" customHeight="1"/>
    <row r="30" spans="2:3" ht="14.25">
      <c r="B30" s="8" t="s">
        <v>57</v>
      </c>
      <c r="C30" s="12"/>
    </row>
    <row r="31" spans="2:3" ht="14.25">
      <c r="B31" s="10" t="s">
        <v>56</v>
      </c>
      <c r="C31" s="12"/>
    </row>
    <row r="32" ht="10.5" customHeight="1">
      <c r="B32" s="19" t="s">
        <v>106</v>
      </c>
    </row>
    <row r="33" spans="2:3" ht="15.75" customHeight="1">
      <c r="B33" s="12" t="s">
        <v>17</v>
      </c>
      <c r="C33" s="12"/>
    </row>
  </sheetData>
  <sheetProtection sheet="1" objects="1" scenarios="1"/>
  <mergeCells count="3">
    <mergeCell ref="E2:F2"/>
    <mergeCell ref="E8:F8"/>
    <mergeCell ref="B8:D8"/>
  </mergeCells>
  <hyperlinks>
    <hyperlink ref="C28" r:id="rId1" display="iledefrance@fftt-idf.com"/>
  </hyperlinks>
  <printOptions/>
  <pageMargins left="0.3937007874015748" right="0.31496062992125984" top="0.2362204724409449" bottom="0.5118110236220472" header="0.03937007874015748" footer="0.31496062992125984"/>
  <pageSetup fitToHeight="1" fitToWidth="1"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_Joueurs"/>
  <dimension ref="A1:G8"/>
  <sheetViews>
    <sheetView showRowColHeaders="0" zoomScale="90" zoomScaleNormal="90" zoomScalePageLayoutView="0" workbookViewId="0" topLeftCell="A1">
      <selection activeCell="A1" sqref="A1"/>
    </sheetView>
  </sheetViews>
  <sheetFormatPr defaultColWidth="11.00390625" defaultRowHeight="14.25"/>
  <cols>
    <col min="1" max="1" width="9.125" style="370" customWidth="1"/>
    <col min="2" max="2" width="34.00390625" style="373" customWidth="1"/>
    <col min="3" max="3" width="6.50390625" style="373" customWidth="1"/>
    <col min="4" max="4" width="8.875" style="373" customWidth="1"/>
    <col min="5" max="5" width="16.75390625" style="370" bestFit="1" customWidth="1"/>
    <col min="6" max="6" width="38.625" style="370" customWidth="1"/>
    <col min="7" max="7" width="25.625" style="373" customWidth="1"/>
    <col min="8" max="16384" width="11.00390625" style="373" customWidth="1"/>
  </cols>
  <sheetData>
    <row r="1" spans="1:7" ht="14.25">
      <c r="A1" s="373"/>
      <c r="B1" s="370"/>
      <c r="C1" s="371">
        <f ca="1">IF(B1="",0,IF(ISERROR(MATCH(B1,INDIRECT(F1),0)),0,MATCH(B1,INDIRECT(F1),0)))</f>
        <v>0</v>
      </c>
      <c r="D1" s="371">
        <f ca="1">IF(C1=0,"",INDEX(INDIRECT(G1),C1,1))</f>
      </c>
      <c r="E1" s="371">
        <f>IF(C1=0,0,IF(OR(C2="",D1="",D1=0,C2=D1),C1+ROW($A$3),0))</f>
        <v>0</v>
      </c>
      <c r="F1" s="371" t="str">
        <f>IF(ROW($A$3)&gt;=A1,"&lt;vide&gt;",ADDRESS(ROW($A$3)+1,COLUMN($A$3),4)&amp;":"&amp;ADDRESS(A1,COLUMN($A$3),4))</f>
        <v>&lt;vide&gt;</v>
      </c>
      <c r="G1" s="372" t="str">
        <f>IF(ROW($A$3)&gt;=A1,"&lt;vide&gt;",ADDRESS(ROW($A$3)+1,COLUMN($C$3),4)&amp;":"&amp;ADDRESS(A1,COLUMN($C$3),4))</f>
        <v>&lt;vide&gt;</v>
      </c>
    </row>
    <row r="2" spans="1:7" ht="14.25">
      <c r="A2" s="373"/>
      <c r="D2" s="371">
        <f ca="1">IF(ISERROR(MATCH(C2&amp;B2,INDIRECT(F2),0)),0,MATCH(C2&amp;B2,INDIRECT(F2),0))</f>
        <v>0</v>
      </c>
      <c r="E2" s="371">
        <f ca="1">IF(D2=0,0,IF(OR(D2+ROW($A$3)&gt;=A1,ISERROR(MATCH(C2&amp;B2,INDIRECT(G2),0))),D2+ROW($A$3),0))</f>
        <v>0</v>
      </c>
      <c r="F2" s="371" t="str">
        <f>IF(ROW($A$3)&gt;=A1,"&lt;vide&gt;",ADDRESS(ROW($A$3)+1,COLUMN($G$3),4)&amp;":"&amp;ADDRESS(A1,COLUMN($G$3),4))</f>
        <v>&lt;vide&gt;</v>
      </c>
      <c r="G2" s="374" t="str">
        <f>IF(ROW($A$3)&gt;=A1,"&lt;vide&gt;",ADDRESS(ROW($A$3)+D2+1,COLUMN(),4)&amp;":"&amp;ADDRESS(A1,COLUMN(),4))</f>
        <v>&lt;vide&gt;</v>
      </c>
    </row>
    <row r="3" spans="1:7" ht="14.25">
      <c r="A3" s="357" t="s">
        <v>58</v>
      </c>
      <c r="B3" s="357" t="s">
        <v>74</v>
      </c>
      <c r="C3" s="357" t="s">
        <v>197</v>
      </c>
      <c r="D3" s="357" t="s">
        <v>22</v>
      </c>
      <c r="E3" s="357" t="s">
        <v>59</v>
      </c>
      <c r="F3" s="357" t="s">
        <v>60</v>
      </c>
      <c r="G3" s="357">
        <f>IF($C$2="",LEFT(B3,$A$2),IF(C3="",$C$2,C3)&amp;LEFT(B3,$A$2))</f>
      </c>
    </row>
    <row r="8" ht="14.25">
      <c r="E8" s="373"/>
    </row>
  </sheetData>
  <sheetProtection sheet="1" objects="1" scenarios="1"/>
  <printOptions/>
  <pageMargins left="0.7" right="0.7" top="0.75" bottom="0.75" header="0.3" footer="0.3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CH_CR">
    <pageSetUpPr fitToPage="1"/>
  </sheetPr>
  <dimension ref="B1:J55"/>
  <sheetViews>
    <sheetView showGridLines="0" showRowColHeaders="0" zoomScalePageLayoutView="0" workbookViewId="0" topLeftCell="A1">
      <selection activeCell="A1" sqref="A1"/>
    </sheetView>
  </sheetViews>
  <sheetFormatPr defaultColWidth="11.00390625" defaultRowHeight="14.25"/>
  <cols>
    <col min="1" max="1" width="1.00390625" style="1" customWidth="1"/>
    <col min="2" max="2" width="6.375" style="1" customWidth="1"/>
    <col min="3" max="3" width="15.875" style="1" customWidth="1"/>
    <col min="4" max="4" width="12.25390625" style="1" customWidth="1"/>
    <col min="5" max="5" width="7.375" style="1" customWidth="1"/>
    <col min="6" max="6" width="16.25390625" style="1" customWidth="1"/>
    <col min="7" max="7" width="5.25390625" style="1" customWidth="1"/>
    <col min="8" max="8" width="8.25390625" style="1" customWidth="1"/>
    <col min="9" max="9" width="15.875" style="1" customWidth="1"/>
    <col min="10" max="10" width="40.625" style="1" customWidth="1"/>
    <col min="11" max="16384" width="11.00390625" style="1" customWidth="1"/>
  </cols>
  <sheetData>
    <row r="1" spans="2:9" s="36" customFormat="1" ht="16.5" customHeight="1">
      <c r="B1" s="123" t="str">
        <f>'Récap. financier'!B1</f>
        <v>FFTT  -  Ligue d’Ile-de-France  -  Commission Corporative</v>
      </c>
      <c r="C1" s="125"/>
      <c r="D1" s="124"/>
      <c r="E1" s="125"/>
      <c r="F1" s="125"/>
      <c r="G1" s="125"/>
      <c r="H1" s="125"/>
      <c r="I1" s="126" t="str">
        <f>'Récap. financier'!F1</f>
        <v>Saison 2017 - 2018</v>
      </c>
    </row>
    <row r="2" ht="11.25" customHeight="1" thickBot="1"/>
    <row r="3" spans="2:9" ht="27.75" thickBot="1" thickTop="1">
      <c r="B3" s="2" t="s">
        <v>175</v>
      </c>
      <c r="C3" s="2"/>
      <c r="D3" s="3"/>
      <c r="E3" s="3"/>
      <c r="F3" s="3"/>
      <c r="G3" s="3"/>
      <c r="H3" s="3"/>
      <c r="I3" s="3"/>
    </row>
    <row r="4" ht="3.75" customHeight="1" thickTop="1"/>
    <row r="5" spans="2:9" ht="20.25">
      <c r="B5" s="307">
        <v>42916</v>
      </c>
      <c r="C5" s="4"/>
      <c r="D5" s="5"/>
      <c r="E5" s="5"/>
      <c r="F5" s="5"/>
      <c r="G5" s="5"/>
      <c r="H5" s="5"/>
      <c r="I5" s="6"/>
    </row>
    <row r="6" spans="2:9" ht="3.75" customHeight="1" thickBot="1">
      <c r="B6" s="7"/>
      <c r="C6" s="7"/>
      <c r="D6" s="7"/>
      <c r="E6" s="7"/>
      <c r="F6" s="7"/>
      <c r="G6" s="7"/>
      <c r="H6" s="7"/>
      <c r="I6" s="7"/>
    </row>
    <row r="7" ht="6.75" customHeight="1" thickBot="1" thickTop="1"/>
    <row r="8" spans="2:10" ht="21.75" customHeight="1" thickBot="1" thickTop="1">
      <c r="B8" s="198" t="s">
        <v>127</v>
      </c>
      <c r="C8" s="305">
        <f>IF('Récap. financier'!B8="","",'Récap. financier'!B8)</f>
      </c>
      <c r="D8" s="306"/>
      <c r="E8" s="306"/>
      <c r="F8" s="306"/>
      <c r="G8" s="195">
        <f>IF('Récap. financier'!F9="","",'Récap. financier'!F9)</f>
      </c>
      <c r="H8" s="197" t="s">
        <v>126</v>
      </c>
      <c r="I8" s="129">
        <f>IF('Récap. financier'!E8="","",'Récap. financier'!E8)</f>
      </c>
      <c r="J8" s="385" t="s">
        <v>91</v>
      </c>
    </row>
    <row r="9" spans="2:10" ht="8.25" customHeight="1" thickBot="1" thickTop="1">
      <c r="B9" s="7"/>
      <c r="C9" s="7"/>
      <c r="D9" s="7"/>
      <c r="E9" s="7"/>
      <c r="F9" s="7"/>
      <c r="G9" s="7"/>
      <c r="H9" s="7"/>
      <c r="I9" s="7"/>
      <c r="J9" s="386"/>
    </row>
    <row r="10" ht="12.75" customHeight="1" thickBot="1" thickTop="1"/>
    <row r="11" spans="2:9" s="9" customFormat="1" ht="19.5" customHeight="1" thickBot="1" thickTop="1">
      <c r="B11" s="320" t="s">
        <v>173</v>
      </c>
      <c r="C11" s="133"/>
      <c r="D11" s="310" t="s">
        <v>171</v>
      </c>
      <c r="E11" s="304">
        <f>'Récap. financier'!D11</f>
        <v>46</v>
      </c>
      <c r="F11" s="311" t="s">
        <v>174</v>
      </c>
      <c r="G11" s="302"/>
      <c r="H11" s="310" t="s">
        <v>183</v>
      </c>
      <c r="I11" s="312">
        <f>IF(ISNUMBER(G11),E11*G11,0)</f>
        <v>0</v>
      </c>
    </row>
    <row r="12" spans="2:8" ht="8.25" customHeight="1" thickBot="1">
      <c r="B12" s="313"/>
      <c r="D12" s="314"/>
      <c r="E12" s="301"/>
      <c r="F12" s="303"/>
      <c r="G12" s="301"/>
      <c r="H12" s="319"/>
    </row>
    <row r="13" spans="2:9" s="9" customFormat="1" ht="19.5" customHeight="1" thickBot="1" thickTop="1">
      <c r="B13" s="320" t="s">
        <v>172</v>
      </c>
      <c r="C13" s="133"/>
      <c r="D13" s="310" t="s">
        <v>171</v>
      </c>
      <c r="E13" s="304">
        <f>'Récap. financier'!D12</f>
        <v>26</v>
      </c>
      <c r="F13" s="311" t="s">
        <v>174</v>
      </c>
      <c r="G13" s="302"/>
      <c r="H13" s="310" t="s">
        <v>183</v>
      </c>
      <c r="I13" s="312">
        <f>IF(ISNUMBER(G13),E13*G13,0)</f>
        <v>0</v>
      </c>
    </row>
    <row r="14" ht="6.75" customHeight="1" thickBot="1"/>
    <row r="15" spans="8:9" ht="21.75" customHeight="1" thickBot="1">
      <c r="H15" s="308" t="s">
        <v>26</v>
      </c>
      <c r="I15" s="309">
        <f>I11+I13</f>
        <v>0</v>
      </c>
    </row>
    <row r="16" ht="6.75" customHeight="1">
      <c r="B16" s="314"/>
    </row>
    <row r="17" spans="2:9" ht="17.25" customHeight="1">
      <c r="B17" s="315" t="s">
        <v>176</v>
      </c>
      <c r="C17" s="316"/>
      <c r="D17" s="316"/>
      <c r="E17" s="316"/>
      <c r="F17" s="316"/>
      <c r="G17" s="316"/>
      <c r="H17" s="316"/>
      <c r="I17" s="316"/>
    </row>
    <row r="18" ht="12.75" customHeight="1">
      <c r="B18" s="317" t="s">
        <v>177</v>
      </c>
    </row>
    <row r="19" ht="12.75" customHeight="1">
      <c r="B19" s="317" t="s">
        <v>181</v>
      </c>
    </row>
    <row r="20" ht="12.75" customHeight="1">
      <c r="B20" s="317" t="s">
        <v>182</v>
      </c>
    </row>
    <row r="21" ht="15.75" customHeight="1">
      <c r="B21" s="317" t="s">
        <v>178</v>
      </c>
    </row>
    <row r="22" spans="2:3" ht="14.25" customHeight="1">
      <c r="B22" s="318" t="s">
        <v>180</v>
      </c>
      <c r="C22" s="319" t="s">
        <v>187</v>
      </c>
    </row>
    <row r="23" spans="2:3" ht="12.75" customHeight="1">
      <c r="B23" s="318" t="s">
        <v>179</v>
      </c>
      <c r="C23" s="319" t="s">
        <v>188</v>
      </c>
    </row>
    <row r="24" spans="2:9" ht="14.25" customHeight="1" thickBot="1">
      <c r="B24" s="8"/>
      <c r="C24" s="8"/>
      <c r="E24" s="9"/>
      <c r="F24" s="9"/>
      <c r="G24" s="9"/>
      <c r="H24" s="9"/>
      <c r="I24" s="9"/>
    </row>
    <row r="25" spans="2:9" ht="16.5" customHeight="1" thickBot="1">
      <c r="B25" s="79" t="s">
        <v>0</v>
      </c>
      <c r="C25" s="80"/>
      <c r="D25" s="80"/>
      <c r="E25" s="80"/>
      <c r="F25" s="80"/>
      <c r="G25" s="80"/>
      <c r="H25" s="80"/>
      <c r="I25" s="81"/>
    </row>
    <row r="26" spans="2:9" ht="14.25">
      <c r="B26" s="119"/>
      <c r="C26" s="115"/>
      <c r="D26" s="115"/>
      <c r="E26" s="115"/>
      <c r="F26" s="115"/>
      <c r="G26" s="115"/>
      <c r="H26" s="115"/>
      <c r="I26" s="116"/>
    </row>
    <row r="27" spans="2:9" ht="14.25">
      <c r="B27" s="120"/>
      <c r="C27" s="117"/>
      <c r="D27" s="117"/>
      <c r="E27" s="117"/>
      <c r="F27" s="117"/>
      <c r="G27" s="117"/>
      <c r="H27" s="117"/>
      <c r="I27" s="118"/>
    </row>
    <row r="28" spans="2:9" ht="14.25">
      <c r="B28" s="173"/>
      <c r="C28" s="117"/>
      <c r="D28" s="117"/>
      <c r="E28" s="117"/>
      <c r="F28" s="117"/>
      <c r="G28" s="117"/>
      <c r="H28" s="117"/>
      <c r="I28" s="118"/>
    </row>
    <row r="29" spans="2:9" ht="14.25">
      <c r="B29" s="120"/>
      <c r="C29" s="117"/>
      <c r="D29" s="117"/>
      <c r="E29" s="117"/>
      <c r="F29" s="117"/>
      <c r="G29" s="117"/>
      <c r="H29" s="117"/>
      <c r="I29" s="118"/>
    </row>
    <row r="30" spans="2:9" ht="14.25">
      <c r="B30" s="120"/>
      <c r="C30" s="117"/>
      <c r="D30" s="117"/>
      <c r="E30" s="117"/>
      <c r="F30" s="117"/>
      <c r="G30" s="117"/>
      <c r="H30" s="117"/>
      <c r="I30" s="118"/>
    </row>
    <row r="31" spans="2:9" ht="14.25">
      <c r="B31" s="120"/>
      <c r="C31" s="117"/>
      <c r="D31" s="117"/>
      <c r="E31" s="117"/>
      <c r="F31" s="117"/>
      <c r="G31" s="117"/>
      <c r="H31" s="117"/>
      <c r="I31" s="118"/>
    </row>
    <row r="32" spans="2:9" ht="14.25">
      <c r="B32" s="120"/>
      <c r="C32" s="117"/>
      <c r="D32" s="117"/>
      <c r="E32" s="117"/>
      <c r="F32" s="117"/>
      <c r="G32" s="117"/>
      <c r="H32" s="117"/>
      <c r="I32" s="118"/>
    </row>
    <row r="33" spans="2:9" ht="14.25">
      <c r="B33" s="120"/>
      <c r="C33" s="117"/>
      <c r="D33" s="117"/>
      <c r="E33" s="117"/>
      <c r="F33" s="117"/>
      <c r="G33" s="117"/>
      <c r="H33" s="117"/>
      <c r="I33" s="118"/>
    </row>
    <row r="34" spans="2:9" ht="14.25">
      <c r="B34" s="120"/>
      <c r="C34" s="117"/>
      <c r="D34" s="117"/>
      <c r="E34" s="117"/>
      <c r="F34" s="117"/>
      <c r="G34" s="117"/>
      <c r="H34" s="117"/>
      <c r="I34" s="118"/>
    </row>
    <row r="35" spans="2:9" ht="14.25">
      <c r="B35" s="120"/>
      <c r="C35" s="117"/>
      <c r="D35" s="117"/>
      <c r="E35" s="117"/>
      <c r="F35" s="117"/>
      <c r="G35" s="117"/>
      <c r="H35" s="117"/>
      <c r="I35" s="118"/>
    </row>
    <row r="36" spans="2:9" ht="14.25">
      <c r="B36" s="120"/>
      <c r="C36" s="117"/>
      <c r="D36" s="117"/>
      <c r="E36" s="117"/>
      <c r="F36" s="117"/>
      <c r="G36" s="117"/>
      <c r="H36" s="117"/>
      <c r="I36" s="118"/>
    </row>
    <row r="37" spans="2:9" ht="14.25">
      <c r="B37" s="120"/>
      <c r="C37" s="117"/>
      <c r="D37" s="117"/>
      <c r="E37" s="117"/>
      <c r="F37" s="117"/>
      <c r="G37" s="117"/>
      <c r="H37" s="117"/>
      <c r="I37" s="118"/>
    </row>
    <row r="38" spans="2:9" ht="14.25">
      <c r="B38" s="120"/>
      <c r="C38" s="117"/>
      <c r="D38" s="117"/>
      <c r="E38" s="117"/>
      <c r="F38" s="117"/>
      <c r="G38" s="117"/>
      <c r="H38" s="117"/>
      <c r="I38" s="121"/>
    </row>
    <row r="39" spans="2:9" ht="14.25">
      <c r="B39" s="120"/>
      <c r="C39" s="117"/>
      <c r="D39" s="117"/>
      <c r="E39" s="117"/>
      <c r="F39" s="117"/>
      <c r="G39" s="117"/>
      <c r="H39" s="117"/>
      <c r="I39" s="118"/>
    </row>
    <row r="40" spans="2:9" ht="14.25">
      <c r="B40" s="120"/>
      <c r="C40" s="117"/>
      <c r="D40" s="117"/>
      <c r="E40" s="117"/>
      <c r="F40" s="117"/>
      <c r="G40" s="117"/>
      <c r="H40" s="117"/>
      <c r="I40" s="118"/>
    </row>
    <row r="41" spans="2:9" ht="14.25">
      <c r="B41" s="120"/>
      <c r="C41" s="117"/>
      <c r="D41" s="117"/>
      <c r="E41" s="117"/>
      <c r="F41" s="117"/>
      <c r="G41" s="117"/>
      <c r="H41" s="117"/>
      <c r="I41" s="118"/>
    </row>
    <row r="42" spans="2:9" ht="14.25">
      <c r="B42" s="120"/>
      <c r="C42" s="117"/>
      <c r="D42" s="117"/>
      <c r="E42" s="117"/>
      <c r="F42" s="117"/>
      <c r="G42" s="117"/>
      <c r="H42" s="117"/>
      <c r="I42" s="118"/>
    </row>
    <row r="43" spans="2:9" ht="14.25">
      <c r="B43" s="120"/>
      <c r="C43" s="117"/>
      <c r="D43" s="117"/>
      <c r="E43" s="117"/>
      <c r="F43" s="117"/>
      <c r="G43" s="117"/>
      <c r="H43" s="117"/>
      <c r="I43" s="118"/>
    </row>
    <row r="44" spans="2:9" ht="14.25">
      <c r="B44" s="120"/>
      <c r="C44" s="117"/>
      <c r="D44" s="117"/>
      <c r="E44" s="117"/>
      <c r="F44" s="117"/>
      <c r="G44" s="117"/>
      <c r="H44" s="117"/>
      <c r="I44" s="118"/>
    </row>
    <row r="45" spans="2:9" ht="14.25">
      <c r="B45" s="120"/>
      <c r="C45" s="117"/>
      <c r="D45" s="117"/>
      <c r="E45" s="117"/>
      <c r="F45" s="117"/>
      <c r="G45" s="117"/>
      <c r="H45" s="117"/>
      <c r="I45" s="118"/>
    </row>
    <row r="46" spans="2:9" ht="14.25">
      <c r="B46" s="120"/>
      <c r="C46" s="117"/>
      <c r="D46" s="117"/>
      <c r="E46" s="117"/>
      <c r="F46" s="117"/>
      <c r="G46" s="117"/>
      <c r="H46" s="117"/>
      <c r="I46" s="121"/>
    </row>
    <row r="47" spans="2:9" ht="14.25">
      <c r="B47" s="120"/>
      <c r="C47" s="117"/>
      <c r="D47" s="117"/>
      <c r="E47" s="117"/>
      <c r="F47" s="117"/>
      <c r="G47" s="117"/>
      <c r="H47" s="117"/>
      <c r="I47" s="118"/>
    </row>
    <row r="48" spans="2:9" ht="14.25">
      <c r="B48" s="120"/>
      <c r="C48" s="117"/>
      <c r="D48" s="117"/>
      <c r="E48" s="117"/>
      <c r="F48" s="117"/>
      <c r="G48" s="117"/>
      <c r="H48" s="117"/>
      <c r="I48" s="118"/>
    </row>
    <row r="49" spans="2:9" ht="15" thickBot="1">
      <c r="B49" s="321"/>
      <c r="C49" s="322"/>
      <c r="D49" s="322"/>
      <c r="E49" s="322"/>
      <c r="F49" s="322"/>
      <c r="G49" s="322"/>
      <c r="H49" s="322"/>
      <c r="I49" s="323"/>
    </row>
    <row r="50" spans="3:9" ht="21" customHeight="1">
      <c r="C50" s="332" t="str">
        <f>'Récap. financier'!B24</f>
        <v>Paiement par chèque bancaire à établir à l'ordre de :   " FFTT ligue régionale IDF de TT "</v>
      </c>
      <c r="F50" s="11"/>
      <c r="G50" s="11"/>
      <c r="H50" s="11"/>
      <c r="I50" s="98"/>
    </row>
    <row r="51" spans="3:9" ht="20.25" customHeight="1">
      <c r="C51" s="92" t="s">
        <v>71</v>
      </c>
      <c r="D51" s="329" t="str">
        <f>'Récap. financier'!$C$25</f>
        <v>Ligue d'ILE-de-FRANCE TT</v>
      </c>
      <c r="E51" s="82"/>
      <c r="F51" s="83"/>
      <c r="G51" s="83"/>
      <c r="H51" s="83"/>
      <c r="I51" s="82"/>
    </row>
    <row r="52" spans="3:9" ht="15.75" customHeight="1">
      <c r="C52" s="331"/>
      <c r="D52" s="329" t="str">
        <f>'Récap. financier'!$C$26</f>
        <v>1 à 3 rue de la Poterie</v>
      </c>
      <c r="E52" s="84"/>
      <c r="F52" s="84"/>
      <c r="G52" s="84"/>
      <c r="H52" s="84"/>
      <c r="I52" s="84"/>
    </row>
    <row r="53" spans="3:9" ht="15.75" customHeight="1">
      <c r="C53" s="331"/>
      <c r="D53" s="329" t="str">
        <f>'Récap. financier'!$C$27</f>
        <v>93200 SAINT-DENIS</v>
      </c>
      <c r="E53" s="82"/>
      <c r="F53" s="82"/>
      <c r="G53" s="82"/>
      <c r="H53" s="82"/>
      <c r="I53" s="82"/>
    </row>
    <row r="54" spans="3:9" ht="18.75" customHeight="1">
      <c r="C54" s="92" t="s">
        <v>72</v>
      </c>
      <c r="D54" s="329" t="str">
        <f>Instructions!$E$49</f>
        <v>iledefrance@fftt-idf.com</v>
      </c>
      <c r="E54" s="82"/>
      <c r="F54" s="83"/>
      <c r="G54" s="83"/>
      <c r="H54" s="83"/>
      <c r="I54" s="82"/>
    </row>
    <row r="55" spans="2:9" ht="20.25" customHeight="1">
      <c r="B55" s="102"/>
      <c r="D55" s="330" t="s">
        <v>75</v>
      </c>
      <c r="E55" s="9"/>
      <c r="F55" s="9"/>
      <c r="G55" s="9"/>
      <c r="H55" s="9"/>
      <c r="I55" s="9"/>
    </row>
  </sheetData>
  <sheetProtection sheet="1" objects="1" scenarios="1"/>
  <mergeCells count="1">
    <mergeCell ref="J8:J9"/>
  </mergeCells>
  <printOptions/>
  <pageMargins left="0.31496062992125984" right="0.31496062992125984" top="0.2362204724409449" bottom="0.5118110236220472" header="0.03937007874015748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CoupeAND">
    <pageSetUpPr fitToPage="1"/>
  </sheetPr>
  <dimension ref="A1:M59"/>
  <sheetViews>
    <sheetView showGridLines="0" showRowColHeaders="0" zoomScalePageLayoutView="0" workbookViewId="0" topLeftCell="C1">
      <selection activeCell="A1" sqref="A1"/>
    </sheetView>
  </sheetViews>
  <sheetFormatPr defaultColWidth="11.00390625" defaultRowHeight="14.25"/>
  <cols>
    <col min="1" max="1" width="6.625" style="58" hidden="1" customWidth="1"/>
    <col min="2" max="2" width="5.875" style="58" hidden="1" customWidth="1"/>
    <col min="3" max="3" width="0.6171875" style="85" customWidth="1"/>
    <col min="4" max="4" width="3.75390625" style="85" customWidth="1"/>
    <col min="5" max="5" width="5.50390625" style="85" customWidth="1"/>
    <col min="6" max="6" width="4.375" style="85" customWidth="1"/>
    <col min="7" max="7" width="2.125" style="85" customWidth="1"/>
    <col min="8" max="8" width="38.50390625" style="85" customWidth="1"/>
    <col min="9" max="9" width="5.75390625" style="85" customWidth="1"/>
    <col min="10" max="10" width="7.875" style="85" customWidth="1"/>
    <col min="11" max="11" width="6.875" style="85" customWidth="1"/>
    <col min="12" max="12" width="12.125" style="85" customWidth="1"/>
    <col min="13" max="13" width="47.125" style="85" customWidth="1"/>
    <col min="14" max="16384" width="11.00390625" style="85" customWidth="1"/>
  </cols>
  <sheetData>
    <row r="1" spans="1:12" s="36" customFormat="1" ht="16.5" customHeight="1">
      <c r="A1" s="354" t="s">
        <v>203</v>
      </c>
      <c r="D1" s="123" t="str">
        <f>'Récap. financier'!B1</f>
        <v>FFTT  -  Ligue d’Ile-de-France  -  Commission Corporative</v>
      </c>
      <c r="E1" s="123"/>
      <c r="F1" s="125"/>
      <c r="G1" s="125"/>
      <c r="H1" s="125"/>
      <c r="I1" s="125"/>
      <c r="J1" s="125"/>
      <c r="K1" s="125"/>
      <c r="L1" s="126" t="str">
        <f>'Récap. financier'!F1</f>
        <v>Saison 2017 - 2018</v>
      </c>
    </row>
    <row r="2" spans="1:2" ht="11.25" customHeight="1" thickBot="1">
      <c r="A2" s="58">
        <v>3</v>
      </c>
      <c r="B2" s="58">
        <v>0</v>
      </c>
    </row>
    <row r="3" spans="1:13" ht="31.5" customHeight="1" thickBot="1" thickTop="1">
      <c r="A3" s="58">
        <v>6</v>
      </c>
      <c r="B3" s="58">
        <v>0</v>
      </c>
      <c r="D3" s="286" t="s">
        <v>108</v>
      </c>
      <c r="E3" s="2"/>
      <c r="F3" s="2"/>
      <c r="G3" s="2"/>
      <c r="H3" s="2"/>
      <c r="I3" s="2"/>
      <c r="J3" s="2"/>
      <c r="K3" s="3"/>
      <c r="L3" s="3"/>
      <c r="M3" s="393" t="s">
        <v>141</v>
      </c>
    </row>
    <row r="4" spans="1:13" ht="6" customHeight="1" thickBot="1" thickTop="1">
      <c r="A4" s="58">
        <v>8</v>
      </c>
      <c r="B4" s="58">
        <v>0</v>
      </c>
      <c r="M4" s="394"/>
    </row>
    <row r="5" spans="1:13" ht="18.75" customHeight="1" thickBot="1">
      <c r="A5" s="58">
        <v>2</v>
      </c>
      <c r="B5" s="380">
        <v>0</v>
      </c>
      <c r="D5" s="204">
        <v>42988</v>
      </c>
      <c r="E5" s="204"/>
      <c r="F5" s="205"/>
      <c r="G5" s="205"/>
      <c r="H5" s="205"/>
      <c r="I5" s="205"/>
      <c r="J5" s="128"/>
      <c r="K5" s="106">
        <f>'Récap. financier'!D13</f>
        <v>20</v>
      </c>
      <c r="L5" s="290" t="s">
        <v>156</v>
      </c>
      <c r="M5" s="395"/>
    </row>
    <row r="6" spans="1:13" ht="6" customHeight="1" thickBot="1">
      <c r="A6" s="58">
        <v>6</v>
      </c>
      <c r="B6" s="58">
        <v>6</v>
      </c>
      <c r="D6" s="86"/>
      <c r="E6" s="86"/>
      <c r="F6" s="86"/>
      <c r="G6" s="86"/>
      <c r="H6" s="86"/>
      <c r="I6" s="86"/>
      <c r="J6" s="86"/>
      <c r="K6" s="86"/>
      <c r="L6" s="86"/>
      <c r="M6" s="396"/>
    </row>
    <row r="7" spans="1:2" s="1" customFormat="1" ht="7.5" customHeight="1" thickBot="1" thickTop="1">
      <c r="A7" s="58">
        <v>1</v>
      </c>
      <c r="B7" s="58">
        <v>0</v>
      </c>
    </row>
    <row r="8" spans="1:13" ht="21.75" customHeight="1" thickBot="1" thickTop="1">
      <c r="A8" s="58">
        <v>3</v>
      </c>
      <c r="B8" s="58">
        <v>6</v>
      </c>
      <c r="E8" s="198" t="s">
        <v>127</v>
      </c>
      <c r="F8" s="243">
        <f>IF('Récap. financier'!B8="","",'Récap. financier'!B8)</f>
      </c>
      <c r="G8" s="326"/>
      <c r="H8" s="199"/>
      <c r="I8" s="245"/>
      <c r="J8" s="197" t="s">
        <v>126</v>
      </c>
      <c r="K8" s="196">
        <f>IF('Récap. financier'!E8="","",'Récap. financier'!E8)</f>
      </c>
      <c r="L8" s="195"/>
      <c r="M8" s="385" t="s">
        <v>91</v>
      </c>
    </row>
    <row r="9" spans="1:13" ht="7.5" customHeight="1" thickBot="1" thickTop="1">
      <c r="A9" s="58">
        <v>0</v>
      </c>
      <c r="B9" s="58">
        <v>0</v>
      </c>
      <c r="D9" s="341"/>
      <c r="M9" s="386"/>
    </row>
    <row r="10" spans="4:12" ht="20.25" customHeight="1" thickTop="1">
      <c r="D10" s="190" t="s">
        <v>23</v>
      </c>
      <c r="E10" s="190"/>
      <c r="F10" s="191"/>
      <c r="G10" s="191"/>
      <c r="H10" s="192"/>
      <c r="I10" s="192"/>
      <c r="J10" s="287" t="s">
        <v>67</v>
      </c>
      <c r="K10" s="288" t="s">
        <v>68</v>
      </c>
      <c r="L10" s="287" t="s">
        <v>128</v>
      </c>
    </row>
    <row r="11" spans="2:12" s="70" customFormat="1" ht="18" customHeight="1">
      <c r="B11" s="54"/>
      <c r="D11" s="227" t="s">
        <v>24</v>
      </c>
      <c r="E11" s="278"/>
      <c r="F11" s="200"/>
      <c r="G11" s="200"/>
      <c r="H11" s="207"/>
      <c r="I11" s="208" t="s">
        <v>66</v>
      </c>
      <c r="J11" s="88"/>
      <c r="K11" s="89"/>
      <c r="L11" s="122"/>
    </row>
    <row r="12" spans="2:12" s="70" customFormat="1" ht="18" customHeight="1">
      <c r="B12" s="54"/>
      <c r="D12" s="227" t="s">
        <v>25</v>
      </c>
      <c r="E12" s="278"/>
      <c r="F12" s="200"/>
      <c r="G12" s="200"/>
      <c r="H12" s="207"/>
      <c r="I12" s="208" t="s">
        <v>66</v>
      </c>
      <c r="J12" s="88"/>
      <c r="K12" s="89"/>
      <c r="L12" s="122"/>
    </row>
    <row r="13" spans="4:13" ht="7.5" customHeight="1" thickBot="1">
      <c r="D13" s="91"/>
      <c r="E13" s="91"/>
      <c r="F13" s="91"/>
      <c r="G13" s="91"/>
      <c r="H13" s="91"/>
      <c r="I13" s="91"/>
      <c r="J13" s="91"/>
      <c r="K13" s="91"/>
      <c r="L13" s="91"/>
      <c r="M13" s="70"/>
    </row>
    <row r="14" spans="4:12" ht="15" customHeight="1" thickTop="1">
      <c r="D14" s="342" t="s">
        <v>160</v>
      </c>
      <c r="E14" s="342"/>
      <c r="F14" s="333"/>
      <c r="G14" s="333"/>
      <c r="H14" s="334"/>
      <c r="I14" s="334"/>
      <c r="J14" s="333"/>
      <c r="K14" s="333"/>
      <c r="L14" s="333"/>
    </row>
    <row r="15" spans="4:12" ht="15" customHeight="1">
      <c r="D15" s="276" t="s">
        <v>159</v>
      </c>
      <c r="E15" s="276"/>
      <c r="F15" s="248"/>
      <c r="G15" s="248"/>
      <c r="H15" s="249"/>
      <c r="I15" s="249"/>
      <c r="J15" s="248"/>
      <c r="K15" s="128"/>
      <c r="L15" s="128"/>
    </row>
    <row r="16" spans="2:12" ht="15" customHeight="1" thickBot="1">
      <c r="B16" s="58">
        <v>0</v>
      </c>
      <c r="D16" s="277" t="s">
        <v>158</v>
      </c>
      <c r="E16" s="277"/>
      <c r="F16" s="248"/>
      <c r="G16" s="248"/>
      <c r="H16" s="249"/>
      <c r="I16" s="249"/>
      <c r="J16" s="248"/>
      <c r="K16" s="128"/>
      <c r="L16" s="128"/>
    </row>
    <row r="17" spans="1:13" s="90" customFormat="1" ht="16.5" customHeight="1">
      <c r="A17" s="381"/>
      <c r="B17" s="55">
        <f>IF(AND(G17&lt;&gt;"",L17&lt;&gt;"",G20&lt;&gt;"",L20&lt;&gt;""),1,0)</f>
        <v>0</v>
      </c>
      <c r="C17" s="55"/>
      <c r="D17" s="56"/>
      <c r="E17" s="279" t="s">
        <v>122</v>
      </c>
      <c r="F17" s="210"/>
      <c r="G17" s="398"/>
      <c r="H17" s="398"/>
      <c r="I17" s="211" t="s">
        <v>123</v>
      </c>
      <c r="J17" s="193"/>
      <c r="K17" s="211" t="s">
        <v>125</v>
      </c>
      <c r="L17" s="335"/>
      <c r="M17" s="234" t="s">
        <v>131</v>
      </c>
    </row>
    <row r="18" spans="1:13" s="90" customFormat="1" ht="16.5" customHeight="1">
      <c r="A18" s="381"/>
      <c r="B18" s="55"/>
      <c r="C18" s="55"/>
      <c r="D18" s="57" t="s">
        <v>157</v>
      </c>
      <c r="E18" s="280" t="s">
        <v>121</v>
      </c>
      <c r="F18" s="387"/>
      <c r="G18" s="387"/>
      <c r="H18" s="388"/>
      <c r="I18" s="229" t="s">
        <v>124</v>
      </c>
      <c r="J18" s="387"/>
      <c r="K18" s="388"/>
      <c r="L18" s="397"/>
      <c r="M18" s="235" t="s">
        <v>132</v>
      </c>
    </row>
    <row r="19" spans="1:12" s="90" customFormat="1" ht="4.5" customHeight="1">
      <c r="A19" s="381"/>
      <c r="B19" s="55"/>
      <c r="C19" s="55"/>
      <c r="D19" s="57"/>
      <c r="E19" s="252"/>
      <c r="F19" s="215"/>
      <c r="G19" s="215"/>
      <c r="H19" s="213"/>
      <c r="I19" s="229"/>
      <c r="J19" s="213"/>
      <c r="K19" s="213"/>
      <c r="L19" s="216"/>
    </row>
    <row r="20" spans="1:13" s="90" customFormat="1" ht="16.5" customHeight="1">
      <c r="A20" s="381"/>
      <c r="B20" s="55"/>
      <c r="C20" s="55"/>
      <c r="D20" s="57">
        <f>INT((ROW()-ROW($B$16)+2)/6)+$B$16</f>
        <v>1</v>
      </c>
      <c r="E20" s="281" t="s">
        <v>122</v>
      </c>
      <c r="F20" s="218"/>
      <c r="G20" s="389"/>
      <c r="H20" s="389"/>
      <c r="I20" s="230" t="s">
        <v>123</v>
      </c>
      <c r="J20" s="206"/>
      <c r="K20" s="230" t="s">
        <v>125</v>
      </c>
      <c r="L20" s="336"/>
      <c r="M20" s="235" t="s">
        <v>133</v>
      </c>
    </row>
    <row r="21" spans="1:12" s="90" customFormat="1" ht="16.5" customHeight="1">
      <c r="A21" s="381"/>
      <c r="B21" s="55"/>
      <c r="C21" s="55"/>
      <c r="D21" s="284"/>
      <c r="E21" s="280" t="s">
        <v>121</v>
      </c>
      <c r="F21" s="392"/>
      <c r="G21" s="387"/>
      <c r="H21" s="388"/>
      <c r="I21" s="229" t="s">
        <v>124</v>
      </c>
      <c r="J21" s="387"/>
      <c r="K21" s="390"/>
      <c r="L21" s="391"/>
    </row>
    <row r="22" spans="1:12" s="90" customFormat="1" ht="4.5" customHeight="1" thickBot="1">
      <c r="A22" s="381"/>
      <c r="B22" s="55"/>
      <c r="C22" s="55"/>
      <c r="D22" s="285"/>
      <c r="E22" s="283"/>
      <c r="F22" s="224"/>
      <c r="G22" s="224"/>
      <c r="H22" s="225"/>
      <c r="I22" s="233"/>
      <c r="J22" s="225"/>
      <c r="K22" s="225"/>
      <c r="L22" s="226"/>
    </row>
    <row r="23" spans="1:13" s="90" customFormat="1" ht="16.5" customHeight="1">
      <c r="A23" s="381"/>
      <c r="B23" s="55">
        <f>IF(AND(G23&lt;&gt;"",L23&lt;&gt;"",G26&lt;&gt;"",L26&lt;&gt;""),1,0)</f>
        <v>0</v>
      </c>
      <c r="C23" s="55"/>
      <c r="D23" s="56"/>
      <c r="E23" s="281" t="s">
        <v>122</v>
      </c>
      <c r="F23" s="218"/>
      <c r="G23" s="389"/>
      <c r="H23" s="389"/>
      <c r="I23" s="230" t="s">
        <v>123</v>
      </c>
      <c r="J23" s="206"/>
      <c r="K23" s="230" t="s">
        <v>125</v>
      </c>
      <c r="L23" s="336"/>
      <c r="M23" s="235" t="s">
        <v>139</v>
      </c>
    </row>
    <row r="24" spans="1:13" s="90" customFormat="1" ht="16.5" customHeight="1">
      <c r="A24" s="381"/>
      <c r="B24" s="55"/>
      <c r="C24" s="55"/>
      <c r="D24" s="57" t="s">
        <v>157</v>
      </c>
      <c r="E24" s="280" t="s">
        <v>121</v>
      </c>
      <c r="F24" s="387"/>
      <c r="G24" s="387"/>
      <c r="H24" s="388"/>
      <c r="I24" s="229" t="s">
        <v>124</v>
      </c>
      <c r="J24" s="387"/>
      <c r="K24" s="390"/>
      <c r="L24" s="391"/>
      <c r="M24" s="235" t="s">
        <v>140</v>
      </c>
    </row>
    <row r="25" spans="1:12" s="90" customFormat="1" ht="4.5" customHeight="1">
      <c r="A25" s="381"/>
      <c r="B25" s="55"/>
      <c r="C25" s="55"/>
      <c r="D25" s="57"/>
      <c r="E25" s="252"/>
      <c r="F25" s="220"/>
      <c r="G25" s="220"/>
      <c r="H25" s="221"/>
      <c r="I25" s="231"/>
      <c r="J25" s="221"/>
      <c r="K25" s="221"/>
      <c r="L25" s="222"/>
    </row>
    <row r="26" spans="1:13" s="90" customFormat="1" ht="16.5" customHeight="1">
      <c r="A26" s="381"/>
      <c r="B26" s="55"/>
      <c r="C26" s="55"/>
      <c r="D26" s="57">
        <f>INT((ROW()-ROW($B$16)+2)/6)+$B$16</f>
        <v>2</v>
      </c>
      <c r="E26" s="281" t="s">
        <v>122</v>
      </c>
      <c r="F26" s="218"/>
      <c r="G26" s="389"/>
      <c r="H26" s="389"/>
      <c r="I26" s="230" t="s">
        <v>123</v>
      </c>
      <c r="J26" s="206"/>
      <c r="K26" s="230" t="s">
        <v>125</v>
      </c>
      <c r="L26" s="336"/>
      <c r="M26" s="235" t="s">
        <v>142</v>
      </c>
    </row>
    <row r="27" spans="1:13" s="90" customFormat="1" ht="16.5" customHeight="1">
      <c r="A27" s="381"/>
      <c r="B27" s="55"/>
      <c r="C27" s="55"/>
      <c r="D27" s="284"/>
      <c r="E27" s="280" t="s">
        <v>121</v>
      </c>
      <c r="F27" s="387"/>
      <c r="G27" s="387"/>
      <c r="H27" s="388"/>
      <c r="I27" s="229" t="s">
        <v>124</v>
      </c>
      <c r="J27" s="387"/>
      <c r="K27" s="390"/>
      <c r="L27" s="391"/>
      <c r="M27" s="236" t="s">
        <v>143</v>
      </c>
    </row>
    <row r="28" spans="1:12" s="90" customFormat="1" ht="4.5" customHeight="1" thickBot="1">
      <c r="A28" s="381"/>
      <c r="B28" s="55"/>
      <c r="C28" s="55"/>
      <c r="D28" s="285"/>
      <c r="E28" s="283"/>
      <c r="F28" s="224"/>
      <c r="G28" s="224"/>
      <c r="H28" s="225"/>
      <c r="I28" s="233"/>
      <c r="J28" s="225"/>
      <c r="K28" s="225"/>
      <c r="L28" s="226"/>
    </row>
    <row r="29" spans="1:13" s="90" customFormat="1" ht="16.5" customHeight="1">
      <c r="A29" s="381"/>
      <c r="B29" s="55">
        <f>IF(AND(G29&lt;&gt;"",L29&lt;&gt;"",G32&lt;&gt;"",L32&lt;&gt;""),1,0)</f>
        <v>0</v>
      </c>
      <c r="C29" s="55"/>
      <c r="D29" s="56"/>
      <c r="E29" s="281" t="s">
        <v>122</v>
      </c>
      <c r="F29" s="218"/>
      <c r="G29" s="389"/>
      <c r="H29" s="389"/>
      <c r="I29" s="230" t="s">
        <v>123</v>
      </c>
      <c r="J29" s="206"/>
      <c r="K29" s="230" t="s">
        <v>125</v>
      </c>
      <c r="L29" s="336"/>
      <c r="M29" s="240" t="s">
        <v>144</v>
      </c>
    </row>
    <row r="30" spans="1:12" s="90" customFormat="1" ht="16.5" customHeight="1">
      <c r="A30" s="381"/>
      <c r="B30" s="55"/>
      <c r="C30" s="55"/>
      <c r="D30" s="57" t="s">
        <v>157</v>
      </c>
      <c r="E30" s="280" t="s">
        <v>121</v>
      </c>
      <c r="F30" s="387"/>
      <c r="G30" s="387"/>
      <c r="H30" s="388"/>
      <c r="I30" s="229" t="s">
        <v>124</v>
      </c>
      <c r="J30" s="387"/>
      <c r="K30" s="390"/>
      <c r="L30" s="391"/>
    </row>
    <row r="31" spans="1:12" s="90" customFormat="1" ht="4.5" customHeight="1">
      <c r="A31" s="381"/>
      <c r="B31" s="55"/>
      <c r="C31" s="55"/>
      <c r="D31" s="57"/>
      <c r="E31" s="252"/>
      <c r="F31" s="220"/>
      <c r="G31" s="220"/>
      <c r="H31" s="221"/>
      <c r="I31" s="231"/>
      <c r="J31" s="221"/>
      <c r="K31" s="221"/>
      <c r="L31" s="222"/>
    </row>
    <row r="32" spans="1:13" s="90" customFormat="1" ht="16.5" customHeight="1">
      <c r="A32" s="381"/>
      <c r="B32" s="55"/>
      <c r="C32" s="55"/>
      <c r="D32" s="57">
        <f>INT((ROW()-ROW($B$16)+2)/6)+$B$16</f>
        <v>3</v>
      </c>
      <c r="E32" s="281" t="s">
        <v>122</v>
      </c>
      <c r="F32" s="218"/>
      <c r="G32" s="389"/>
      <c r="H32" s="389"/>
      <c r="I32" s="230" t="s">
        <v>123</v>
      </c>
      <c r="J32" s="206"/>
      <c r="K32" s="230" t="s">
        <v>125</v>
      </c>
      <c r="L32" s="336"/>
      <c r="M32" s="236" t="s">
        <v>192</v>
      </c>
    </row>
    <row r="33" spans="1:13" s="90" customFormat="1" ht="16.5" customHeight="1">
      <c r="A33" s="381"/>
      <c r="B33" s="55"/>
      <c r="C33" s="55"/>
      <c r="D33" s="284"/>
      <c r="E33" s="280" t="s">
        <v>121</v>
      </c>
      <c r="F33" s="387"/>
      <c r="G33" s="387"/>
      <c r="H33" s="388"/>
      <c r="I33" s="229" t="s">
        <v>124</v>
      </c>
      <c r="J33" s="387"/>
      <c r="K33" s="390"/>
      <c r="L33" s="391"/>
      <c r="M33" s="235" t="s">
        <v>134</v>
      </c>
    </row>
    <row r="34" spans="1:12" s="90" customFormat="1" ht="4.5" customHeight="1" thickBot="1">
      <c r="A34" s="381"/>
      <c r="B34" s="55"/>
      <c r="C34" s="55"/>
      <c r="D34" s="285"/>
      <c r="E34" s="283"/>
      <c r="F34" s="224"/>
      <c r="G34" s="224"/>
      <c r="H34" s="225"/>
      <c r="I34" s="233"/>
      <c r="J34" s="225"/>
      <c r="K34" s="225"/>
      <c r="L34" s="226"/>
    </row>
    <row r="35" spans="1:13" s="90" customFormat="1" ht="16.5" customHeight="1">
      <c r="A35" s="381"/>
      <c r="B35" s="55">
        <f>IF(AND(G35&lt;&gt;"",L35&lt;&gt;"",G38&lt;&gt;"",L38&lt;&gt;""),1,0)</f>
        <v>0</v>
      </c>
      <c r="C35" s="55"/>
      <c r="D35" s="56"/>
      <c r="E35" s="281" t="s">
        <v>122</v>
      </c>
      <c r="F35" s="218"/>
      <c r="G35" s="389"/>
      <c r="H35" s="389"/>
      <c r="I35" s="230" t="s">
        <v>123</v>
      </c>
      <c r="J35" s="206"/>
      <c r="K35" s="230" t="s">
        <v>125</v>
      </c>
      <c r="L35" s="336"/>
      <c r="M35" s="1"/>
    </row>
    <row r="36" spans="1:13" s="90" customFormat="1" ht="16.5" customHeight="1">
      <c r="A36" s="381"/>
      <c r="B36" s="55"/>
      <c r="C36" s="55"/>
      <c r="D36" s="57" t="s">
        <v>157</v>
      </c>
      <c r="E36" s="280" t="s">
        <v>121</v>
      </c>
      <c r="F36" s="387"/>
      <c r="G36" s="387"/>
      <c r="H36" s="388"/>
      <c r="I36" s="229" t="s">
        <v>124</v>
      </c>
      <c r="J36" s="387"/>
      <c r="K36" s="390"/>
      <c r="L36" s="391"/>
      <c r="M36" s="235" t="s">
        <v>135</v>
      </c>
    </row>
    <row r="37" spans="1:12" s="90" customFormat="1" ht="4.5" customHeight="1">
      <c r="A37" s="381"/>
      <c r="B37" s="55"/>
      <c r="C37" s="55"/>
      <c r="D37" s="57"/>
      <c r="E37" s="252"/>
      <c r="F37" s="220"/>
      <c r="G37" s="220"/>
      <c r="H37" s="221"/>
      <c r="I37" s="231"/>
      <c r="J37" s="221"/>
      <c r="K37" s="221"/>
      <c r="L37" s="222"/>
    </row>
    <row r="38" spans="1:13" s="90" customFormat="1" ht="16.5" customHeight="1">
      <c r="A38" s="381"/>
      <c r="B38" s="55"/>
      <c r="C38" s="55"/>
      <c r="D38" s="57">
        <f>INT((ROW()-ROW($B$16)+2)/6)+$B$16</f>
        <v>4</v>
      </c>
      <c r="E38" s="281" t="s">
        <v>122</v>
      </c>
      <c r="F38" s="218"/>
      <c r="G38" s="389"/>
      <c r="H38" s="389"/>
      <c r="I38" s="230" t="s">
        <v>123</v>
      </c>
      <c r="J38" s="206"/>
      <c r="K38" s="230" t="s">
        <v>125</v>
      </c>
      <c r="L38" s="336"/>
      <c r="M38" s="237" t="s">
        <v>136</v>
      </c>
    </row>
    <row r="39" spans="1:13" s="90" customFormat="1" ht="16.5" customHeight="1">
      <c r="A39" s="381"/>
      <c r="B39" s="55"/>
      <c r="C39" s="55"/>
      <c r="D39" s="284"/>
      <c r="E39" s="280" t="s">
        <v>121</v>
      </c>
      <c r="F39" s="387"/>
      <c r="G39" s="387"/>
      <c r="H39" s="388"/>
      <c r="I39" s="229" t="s">
        <v>124</v>
      </c>
      <c r="J39" s="387"/>
      <c r="K39" s="390"/>
      <c r="L39" s="391"/>
      <c r="M39" s="236" t="s">
        <v>137</v>
      </c>
    </row>
    <row r="40" spans="1:12" s="90" customFormat="1" ht="4.5" customHeight="1" thickBot="1">
      <c r="A40" s="381"/>
      <c r="B40" s="55"/>
      <c r="C40" s="55"/>
      <c r="D40" s="285"/>
      <c r="E40" s="283"/>
      <c r="F40" s="224"/>
      <c r="G40" s="224"/>
      <c r="H40" s="225"/>
      <c r="I40" s="233"/>
      <c r="J40" s="225"/>
      <c r="K40" s="225"/>
      <c r="L40" s="226"/>
    </row>
    <row r="41" spans="1:13" s="90" customFormat="1" ht="16.5" customHeight="1">
      <c r="A41" s="381"/>
      <c r="B41" s="55">
        <f>IF(AND(G41&lt;&gt;"",L41&lt;&gt;"",G44&lt;&gt;"",L44&lt;&gt;""),1,0)</f>
        <v>0</v>
      </c>
      <c r="C41" s="55"/>
      <c r="D41" s="56"/>
      <c r="E41" s="281" t="s">
        <v>122</v>
      </c>
      <c r="F41" s="218"/>
      <c r="G41" s="389"/>
      <c r="H41" s="389"/>
      <c r="I41" s="230" t="s">
        <v>123</v>
      </c>
      <c r="J41" s="206"/>
      <c r="K41" s="230" t="s">
        <v>125</v>
      </c>
      <c r="L41" s="336"/>
      <c r="M41" s="1"/>
    </row>
    <row r="42" spans="1:12" s="90" customFormat="1" ht="16.5" customHeight="1">
      <c r="A42" s="381"/>
      <c r="B42" s="55"/>
      <c r="C42" s="55"/>
      <c r="D42" s="57" t="s">
        <v>157</v>
      </c>
      <c r="E42" s="280" t="s">
        <v>121</v>
      </c>
      <c r="F42" s="387"/>
      <c r="G42" s="387"/>
      <c r="H42" s="388"/>
      <c r="I42" s="229" t="s">
        <v>124</v>
      </c>
      <c r="J42" s="387"/>
      <c r="K42" s="390"/>
      <c r="L42" s="391"/>
    </row>
    <row r="43" spans="1:12" s="90" customFormat="1" ht="4.5" customHeight="1">
      <c r="A43" s="381"/>
      <c r="B43" s="55"/>
      <c r="C43" s="55"/>
      <c r="D43" s="57"/>
      <c r="E43" s="252"/>
      <c r="F43" s="220"/>
      <c r="G43" s="220"/>
      <c r="H43" s="221"/>
      <c r="I43" s="231"/>
      <c r="J43" s="221"/>
      <c r="K43" s="221"/>
      <c r="L43" s="222"/>
    </row>
    <row r="44" spans="1:13" s="90" customFormat="1" ht="16.5" customHeight="1">
      <c r="A44" s="381"/>
      <c r="B44" s="55"/>
      <c r="C44" s="55"/>
      <c r="D44" s="57">
        <f>INT((ROW()-ROW($B$16)+2)/6)+$B$16</f>
        <v>5</v>
      </c>
      <c r="E44" s="281" t="s">
        <v>122</v>
      </c>
      <c r="F44" s="218"/>
      <c r="G44" s="389"/>
      <c r="H44" s="389"/>
      <c r="I44" s="230" t="s">
        <v>123</v>
      </c>
      <c r="J44" s="206"/>
      <c r="K44" s="230" t="s">
        <v>125</v>
      </c>
      <c r="L44" s="336"/>
      <c r="M44" s="1"/>
    </row>
    <row r="45" spans="1:12" s="90" customFormat="1" ht="16.5" customHeight="1">
      <c r="A45" s="381"/>
      <c r="B45" s="55"/>
      <c r="C45" s="55"/>
      <c r="D45" s="284"/>
      <c r="E45" s="280" t="s">
        <v>121</v>
      </c>
      <c r="F45" s="387"/>
      <c r="G45" s="387"/>
      <c r="H45" s="388"/>
      <c r="I45" s="229" t="s">
        <v>124</v>
      </c>
      <c r="J45" s="387"/>
      <c r="K45" s="390"/>
      <c r="L45" s="391"/>
    </row>
    <row r="46" spans="1:12" s="90" customFormat="1" ht="4.5" customHeight="1" thickBot="1">
      <c r="A46" s="381"/>
      <c r="B46" s="55"/>
      <c r="C46" s="55"/>
      <c r="D46" s="285"/>
      <c r="E46" s="283"/>
      <c r="F46" s="224"/>
      <c r="G46" s="224"/>
      <c r="H46" s="225"/>
      <c r="I46" s="233"/>
      <c r="J46" s="225"/>
      <c r="K46" s="225"/>
      <c r="L46" s="226"/>
    </row>
    <row r="47" spans="1:13" s="90" customFormat="1" ht="16.5" customHeight="1">
      <c r="A47" s="381"/>
      <c r="B47" s="55">
        <f>IF(AND(G47&lt;&gt;"",L47&lt;&gt;"",G50&lt;&gt;"",L50&lt;&gt;""),1,0)</f>
        <v>0</v>
      </c>
      <c r="C47" s="55"/>
      <c r="D47" s="56"/>
      <c r="E47" s="281" t="s">
        <v>122</v>
      </c>
      <c r="F47" s="218"/>
      <c r="G47" s="389"/>
      <c r="H47" s="389"/>
      <c r="I47" s="230" t="s">
        <v>123</v>
      </c>
      <c r="J47" s="206"/>
      <c r="K47" s="230" t="s">
        <v>125</v>
      </c>
      <c r="L47" s="336"/>
      <c r="M47" s="1"/>
    </row>
    <row r="48" spans="1:12" s="90" customFormat="1" ht="16.5" customHeight="1">
      <c r="A48" s="381"/>
      <c r="B48" s="55"/>
      <c r="C48" s="55"/>
      <c r="D48" s="57" t="s">
        <v>157</v>
      </c>
      <c r="E48" s="280" t="s">
        <v>121</v>
      </c>
      <c r="F48" s="387"/>
      <c r="G48" s="387"/>
      <c r="H48" s="388"/>
      <c r="I48" s="229" t="s">
        <v>124</v>
      </c>
      <c r="J48" s="387"/>
      <c r="K48" s="390"/>
      <c r="L48" s="391"/>
    </row>
    <row r="49" spans="1:12" s="90" customFormat="1" ht="4.5" customHeight="1">
      <c r="A49" s="381"/>
      <c r="B49" s="55"/>
      <c r="C49" s="55"/>
      <c r="D49" s="57"/>
      <c r="E49" s="252"/>
      <c r="F49" s="220"/>
      <c r="G49" s="220"/>
      <c r="H49" s="221"/>
      <c r="I49" s="231"/>
      <c r="J49" s="221"/>
      <c r="K49" s="221"/>
      <c r="L49" s="222"/>
    </row>
    <row r="50" spans="1:13" s="90" customFormat="1" ht="16.5" customHeight="1">
      <c r="A50" s="381"/>
      <c r="B50" s="55"/>
      <c r="C50" s="55"/>
      <c r="D50" s="57">
        <f>INT((ROW()-ROW($B$16)+2)/6)+$B$16</f>
        <v>6</v>
      </c>
      <c r="E50" s="281" t="s">
        <v>122</v>
      </c>
      <c r="F50" s="218"/>
      <c r="G50" s="389"/>
      <c r="H50" s="389"/>
      <c r="I50" s="230" t="s">
        <v>123</v>
      </c>
      <c r="J50" s="206"/>
      <c r="K50" s="230" t="s">
        <v>125</v>
      </c>
      <c r="L50" s="336"/>
      <c r="M50" s="1"/>
    </row>
    <row r="51" spans="1:12" s="90" customFormat="1" ht="16.5" customHeight="1">
      <c r="A51" s="381"/>
      <c r="B51" s="55"/>
      <c r="C51" s="55"/>
      <c r="D51" s="284"/>
      <c r="E51" s="280" t="s">
        <v>121</v>
      </c>
      <c r="F51" s="387"/>
      <c r="G51" s="387"/>
      <c r="H51" s="388"/>
      <c r="I51" s="229" t="s">
        <v>124</v>
      </c>
      <c r="J51" s="387"/>
      <c r="K51" s="390"/>
      <c r="L51" s="391"/>
    </row>
    <row r="52" spans="1:12" s="90" customFormat="1" ht="4.5" customHeight="1" thickBot="1">
      <c r="A52" s="381"/>
      <c r="B52" s="55"/>
      <c r="C52" s="55"/>
      <c r="D52" s="285"/>
      <c r="E52" s="283"/>
      <c r="F52" s="224"/>
      <c r="G52" s="224"/>
      <c r="H52" s="225"/>
      <c r="I52" s="233"/>
      <c r="J52" s="225"/>
      <c r="K52" s="225"/>
      <c r="L52" s="226"/>
    </row>
    <row r="53" spans="4:12" ht="6.75" customHeight="1" thickBot="1">
      <c r="D53" s="102"/>
      <c r="E53" s="102"/>
      <c r="F53" s="102"/>
      <c r="G53" s="102"/>
      <c r="H53" s="91"/>
      <c r="I53" s="91"/>
      <c r="J53" s="91"/>
      <c r="K53" s="91"/>
      <c r="L53" s="91"/>
    </row>
    <row r="54" spans="2:12" ht="15.75" customHeight="1" thickBot="1">
      <c r="B54" s="107">
        <f>SUM($B$17:$B$53)</f>
        <v>0</v>
      </c>
      <c r="D54" s="102"/>
      <c r="E54" s="102"/>
      <c r="F54" s="1"/>
      <c r="G54" s="1"/>
      <c r="H54" s="202" t="s">
        <v>189</v>
      </c>
      <c r="I54" s="201"/>
      <c r="J54" s="238"/>
      <c r="K54" s="270" t="str">
        <f>IF(B54=0,"",B54)&amp;"   x   "&amp;TEXT(K5,"0,00 €")&amp;"  =    "</f>
        <v>   x   20,00 €  =    </v>
      </c>
      <c r="L54" s="103">
        <f>B54*K5</f>
        <v>0</v>
      </c>
    </row>
    <row r="55" spans="6:12" ht="18.75" customHeight="1">
      <c r="F55" s="291" t="str">
        <f>'Récap. financier'!$B$24</f>
        <v>Paiement par chèque bancaire à établir à l'ordre de :   " FFTT ligue régionale IDF de TT "</v>
      </c>
      <c r="G55" s="291"/>
      <c r="I55" s="109"/>
      <c r="J55" s="109"/>
      <c r="L55" s="91"/>
    </row>
    <row r="56" spans="1:12" s="1" customFormat="1" ht="14.25" customHeight="1">
      <c r="A56" s="58"/>
      <c r="B56" s="58"/>
      <c r="D56" s="92" t="s">
        <v>185</v>
      </c>
      <c r="F56" s="325"/>
      <c r="G56" s="325"/>
      <c r="H56" s="203" t="str">
        <f>'Récap. financier'!$C$25</f>
        <v>Ligue d'ILE-de-FRANCE TT</v>
      </c>
      <c r="I56" s="105"/>
      <c r="J56" s="105"/>
      <c r="K56" s="9"/>
      <c r="L56" s="9"/>
    </row>
    <row r="57" spans="1:12" s="1" customFormat="1" ht="14.25" customHeight="1">
      <c r="A57" s="58"/>
      <c r="B57" s="58"/>
      <c r="D57" s="114"/>
      <c r="E57" s="241"/>
      <c r="F57" s="104"/>
      <c r="G57" s="104"/>
      <c r="H57" s="203" t="str">
        <f>'Récap. financier'!$C$26&amp;",  "&amp;'Récap. financier'!$C$27</f>
        <v>1 à 3 rue de la Poterie,  93200 SAINT-DENIS</v>
      </c>
      <c r="I57" s="105"/>
      <c r="J57" s="105"/>
      <c r="K57" s="9"/>
      <c r="L57" s="9"/>
    </row>
    <row r="58" spans="1:12" s="1" customFormat="1" ht="17.25" customHeight="1">
      <c r="A58" s="58"/>
      <c r="B58" s="58"/>
      <c r="D58" s="327" t="s">
        <v>184</v>
      </c>
      <c r="E58" s="242"/>
      <c r="F58" s="324"/>
      <c r="G58" s="324"/>
      <c r="H58" s="203" t="str">
        <f>Instructions!$E$49</f>
        <v>iledefrance@fftt-idf.com</v>
      </c>
      <c r="I58" s="105"/>
      <c r="J58" s="105"/>
      <c r="K58" s="9"/>
      <c r="L58" s="9"/>
    </row>
    <row r="59" spans="4:12" ht="18.75" customHeight="1">
      <c r="D59" s="228"/>
      <c r="E59" s="228"/>
      <c r="F59" s="110"/>
      <c r="G59" s="110"/>
      <c r="H59" s="228" t="s">
        <v>138</v>
      </c>
      <c r="I59" s="110"/>
      <c r="J59" s="365" t="s">
        <v>219</v>
      </c>
      <c r="K59" s="110"/>
      <c r="L59" s="110"/>
    </row>
  </sheetData>
  <sheetProtection sheet="1" objects="1" scenarios="1"/>
  <mergeCells count="39">
    <mergeCell ref="F21:H21"/>
    <mergeCell ref="G20:H20"/>
    <mergeCell ref="J21:L21"/>
    <mergeCell ref="M3:M4"/>
    <mergeCell ref="M5:M6"/>
    <mergeCell ref="M8:M9"/>
    <mergeCell ref="F18:H18"/>
    <mergeCell ref="J18:L18"/>
    <mergeCell ref="G17:H17"/>
    <mergeCell ref="J39:L39"/>
    <mergeCell ref="J36:L36"/>
    <mergeCell ref="G23:H23"/>
    <mergeCell ref="G26:H26"/>
    <mergeCell ref="G35:H35"/>
    <mergeCell ref="F33:H33"/>
    <mergeCell ref="G32:H32"/>
    <mergeCell ref="F27:H27"/>
    <mergeCell ref="F24:H24"/>
    <mergeCell ref="J24:L24"/>
    <mergeCell ref="F48:H48"/>
    <mergeCell ref="G50:H50"/>
    <mergeCell ref="J27:L27"/>
    <mergeCell ref="F30:H30"/>
    <mergeCell ref="J30:L30"/>
    <mergeCell ref="G29:H29"/>
    <mergeCell ref="G44:H44"/>
    <mergeCell ref="G41:H41"/>
    <mergeCell ref="J33:L33"/>
    <mergeCell ref="F36:H36"/>
    <mergeCell ref="F39:H39"/>
    <mergeCell ref="G38:H38"/>
    <mergeCell ref="F51:H51"/>
    <mergeCell ref="J51:L51"/>
    <mergeCell ref="F42:H42"/>
    <mergeCell ref="J42:L42"/>
    <mergeCell ref="F45:H45"/>
    <mergeCell ref="J48:L48"/>
    <mergeCell ref="G47:H47"/>
    <mergeCell ref="J45:L45"/>
  </mergeCells>
  <printOptions/>
  <pageMargins left="0.31496062992125984" right="0.31496062992125984" top="0.2362204724409449" bottom="0.5118110236220472" header="0.03937007874015748" footer="0.31496062992125984"/>
  <pageSetup fitToHeight="1" fitToWidth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IndivM">
    <pageSetUpPr fitToPage="1"/>
  </sheetPr>
  <dimension ref="A1:L57"/>
  <sheetViews>
    <sheetView showGridLines="0" showRowColHeaders="0" zoomScalePageLayoutView="0" workbookViewId="0" topLeftCell="C1">
      <selection activeCell="A1" sqref="A1"/>
    </sheetView>
  </sheetViews>
  <sheetFormatPr defaultColWidth="11.00390625" defaultRowHeight="14.25"/>
  <cols>
    <col min="1" max="1" width="6.625" style="58" hidden="1" customWidth="1"/>
    <col min="2" max="2" width="5.875" style="58" hidden="1" customWidth="1"/>
    <col min="3" max="3" width="0.6171875" style="85" customWidth="1"/>
    <col min="4" max="4" width="5.50390625" style="85" customWidth="1"/>
    <col min="5" max="5" width="4.375" style="85" customWidth="1"/>
    <col min="6" max="6" width="5.875" style="85" customWidth="1"/>
    <col min="7" max="7" width="37.25390625" style="85" customWidth="1"/>
    <col min="8" max="8" width="5.75390625" style="85" customWidth="1"/>
    <col min="9" max="9" width="8.125" style="85" customWidth="1"/>
    <col min="10" max="10" width="7.375" style="85" customWidth="1"/>
    <col min="11" max="11" width="12.625" style="85" customWidth="1"/>
    <col min="12" max="12" width="47.125" style="85" customWidth="1"/>
    <col min="13" max="16384" width="11.00390625" style="85" customWidth="1"/>
  </cols>
  <sheetData>
    <row r="1" spans="1:11" s="36" customFormat="1" ht="16.5" customHeight="1">
      <c r="A1" s="354" t="s">
        <v>204</v>
      </c>
      <c r="D1" s="123" t="str">
        <f>'Récap. financier'!B1</f>
        <v>FFTT  -  Ligue d’Ile-de-France  -  Commission Corporative</v>
      </c>
      <c r="E1" s="125"/>
      <c r="F1" s="125"/>
      <c r="G1" s="125"/>
      <c r="H1" s="125"/>
      <c r="I1" s="125"/>
      <c r="J1" s="125"/>
      <c r="K1" s="126" t="str">
        <f>'Récap. financier'!F1</f>
        <v>Saison 2017 - 2018</v>
      </c>
    </row>
    <row r="2" spans="1:2" ht="11.25" customHeight="1" thickBot="1">
      <c r="A2" s="58">
        <v>3</v>
      </c>
      <c r="B2" s="58">
        <v>0</v>
      </c>
    </row>
    <row r="3" spans="1:12" ht="31.5" customHeight="1" thickBot="1" thickTop="1">
      <c r="A3" s="58">
        <v>6</v>
      </c>
      <c r="B3" s="58">
        <v>0</v>
      </c>
      <c r="D3" s="2" t="s">
        <v>109</v>
      </c>
      <c r="E3" s="2"/>
      <c r="F3" s="2"/>
      <c r="G3" s="2"/>
      <c r="H3" s="2"/>
      <c r="I3" s="2"/>
      <c r="J3" s="3"/>
      <c r="K3" s="3"/>
      <c r="L3" s="393" t="s">
        <v>141</v>
      </c>
    </row>
    <row r="4" spans="1:12" ht="6" customHeight="1" thickBot="1" thickTop="1">
      <c r="A4" s="58">
        <v>8</v>
      </c>
      <c r="B4" s="58">
        <v>0</v>
      </c>
      <c r="L4" s="394"/>
    </row>
    <row r="5" spans="1:12" ht="18.75" customHeight="1" thickBot="1">
      <c r="A5" s="58">
        <v>2</v>
      </c>
      <c r="B5" s="380">
        <v>0</v>
      </c>
      <c r="D5" s="204">
        <v>42988</v>
      </c>
      <c r="E5" s="205"/>
      <c r="F5" s="205"/>
      <c r="G5" s="205"/>
      <c r="H5" s="205"/>
      <c r="I5" s="128"/>
      <c r="J5" s="106">
        <f>'Récap. financier'!D16</f>
        <v>13</v>
      </c>
      <c r="K5" s="244" t="s">
        <v>130</v>
      </c>
      <c r="L5" s="399"/>
    </row>
    <row r="6" spans="1:12" ht="6" customHeight="1" thickBot="1">
      <c r="A6" s="58">
        <v>6</v>
      </c>
      <c r="B6" s="58">
        <v>6</v>
      </c>
      <c r="D6" s="86"/>
      <c r="E6" s="86"/>
      <c r="F6" s="86"/>
      <c r="G6" s="86"/>
      <c r="H6" s="86"/>
      <c r="I6" s="86"/>
      <c r="J6" s="86"/>
      <c r="K6" s="86"/>
      <c r="L6" s="400"/>
    </row>
    <row r="7" spans="1:2" s="1" customFormat="1" ht="7.5" customHeight="1" thickBot="1" thickTop="1">
      <c r="A7" s="58">
        <v>1</v>
      </c>
      <c r="B7" s="58">
        <v>0</v>
      </c>
    </row>
    <row r="8" spans="1:12" ht="21.75" customHeight="1" thickBot="1" thickTop="1">
      <c r="A8" s="58">
        <v>3</v>
      </c>
      <c r="B8" s="58">
        <v>0</v>
      </c>
      <c r="D8" s="198" t="s">
        <v>127</v>
      </c>
      <c r="E8" s="243">
        <f>IF('Récap. financier'!B8="","",'Récap. financier'!B8)</f>
      </c>
      <c r="F8" s="326"/>
      <c r="G8" s="199"/>
      <c r="H8" s="245"/>
      <c r="I8" s="197" t="s">
        <v>126</v>
      </c>
      <c r="J8" s="196">
        <f>IF('Récap. financier'!E8="","",'Récap. financier'!E8)</f>
      </c>
      <c r="K8" s="195"/>
      <c r="L8" s="385" t="s">
        <v>91</v>
      </c>
    </row>
    <row r="9" spans="1:12" ht="7.5" customHeight="1" thickBot="1" thickTop="1">
      <c r="A9" s="58">
        <v>0</v>
      </c>
      <c r="B9" s="58">
        <v>0</v>
      </c>
      <c r="L9" s="386"/>
    </row>
    <row r="10" spans="4:11" ht="20.25" customHeight="1" thickTop="1">
      <c r="D10" s="190" t="s">
        <v>23</v>
      </c>
      <c r="E10" s="191"/>
      <c r="F10" s="191"/>
      <c r="G10" s="192"/>
      <c r="H10" s="192"/>
      <c r="I10" s="287" t="s">
        <v>67</v>
      </c>
      <c r="J10" s="288" t="s">
        <v>68</v>
      </c>
      <c r="K10" s="287" t="s">
        <v>128</v>
      </c>
    </row>
    <row r="11" spans="2:11" s="70" customFormat="1" ht="18" customHeight="1">
      <c r="B11" s="54"/>
      <c r="D11" s="227" t="s">
        <v>24</v>
      </c>
      <c r="E11" s="200"/>
      <c r="F11" s="200"/>
      <c r="G11" s="207"/>
      <c r="H11" s="208" t="s">
        <v>66</v>
      </c>
      <c r="I11" s="88"/>
      <c r="J11" s="89"/>
      <c r="K11" s="122"/>
    </row>
    <row r="12" spans="2:11" s="70" customFormat="1" ht="18" customHeight="1">
      <c r="B12" s="54"/>
      <c r="D12" s="227" t="s">
        <v>25</v>
      </c>
      <c r="E12" s="200"/>
      <c r="F12" s="200"/>
      <c r="G12" s="207"/>
      <c r="H12" s="208" t="s">
        <v>66</v>
      </c>
      <c r="I12" s="88"/>
      <c r="J12" s="89"/>
      <c r="K12" s="122"/>
    </row>
    <row r="13" spans="4:12" ht="7.5" customHeight="1" thickBot="1">
      <c r="D13" s="91"/>
      <c r="E13" s="91"/>
      <c r="F13" s="91"/>
      <c r="G13" s="91"/>
      <c r="H13" s="91"/>
      <c r="I13" s="91"/>
      <c r="J13" s="91"/>
      <c r="K13" s="91"/>
      <c r="L13" s="70"/>
    </row>
    <row r="14" spans="4:11" ht="24.75" customHeight="1" thickBot="1" thickTop="1">
      <c r="D14" s="343" t="s">
        <v>146</v>
      </c>
      <c r="E14" s="344"/>
      <c r="F14" s="344"/>
      <c r="G14" s="345"/>
      <c r="H14" s="345"/>
      <c r="I14" s="344"/>
      <c r="J14" s="344"/>
      <c r="K14" s="344"/>
    </row>
    <row r="15" spans="1:12" s="90" customFormat="1" ht="16.5" customHeight="1">
      <c r="A15" s="381" t="s">
        <v>217</v>
      </c>
      <c r="B15" s="55">
        <f>IF(AND(F15&lt;&gt;"",K15&lt;&gt;""),1,0)</f>
        <v>0</v>
      </c>
      <c r="C15" s="55"/>
      <c r="D15" s="209" t="s">
        <v>122</v>
      </c>
      <c r="E15" s="210"/>
      <c r="F15" s="398"/>
      <c r="G15" s="398"/>
      <c r="H15" s="211" t="s">
        <v>123</v>
      </c>
      <c r="I15" s="193"/>
      <c r="J15" s="211" t="s">
        <v>125</v>
      </c>
      <c r="K15" s="335"/>
      <c r="L15" s="234" t="s">
        <v>131</v>
      </c>
    </row>
    <row r="16" spans="1:12" s="90" customFormat="1" ht="16.5" customHeight="1">
      <c r="A16" s="381"/>
      <c r="B16" s="55"/>
      <c r="C16" s="55"/>
      <c r="D16" s="212" t="s">
        <v>121</v>
      </c>
      <c r="E16" s="387"/>
      <c r="F16" s="387"/>
      <c r="G16" s="388"/>
      <c r="H16" s="229" t="s">
        <v>124</v>
      </c>
      <c r="I16" s="387"/>
      <c r="J16" s="388"/>
      <c r="K16" s="397"/>
      <c r="L16" s="235" t="s">
        <v>132</v>
      </c>
    </row>
    <row r="17" spans="1:11" s="90" customFormat="1" ht="4.5" customHeight="1">
      <c r="A17" s="381"/>
      <c r="B17" s="55"/>
      <c r="C17" s="55"/>
      <c r="D17" s="214"/>
      <c r="E17" s="215"/>
      <c r="F17" s="215"/>
      <c r="G17" s="213"/>
      <c r="H17" s="229"/>
      <c r="I17" s="213"/>
      <c r="J17" s="213"/>
      <c r="K17" s="216"/>
    </row>
    <row r="18" spans="1:12" s="90" customFormat="1" ht="16.5" customHeight="1">
      <c r="A18" s="381"/>
      <c r="B18" s="55">
        <f>IF(AND(F18&lt;&gt;"",K18&lt;&gt;""),1,0)</f>
        <v>0</v>
      </c>
      <c r="C18" s="55"/>
      <c r="D18" s="217" t="s">
        <v>122</v>
      </c>
      <c r="E18" s="218"/>
      <c r="F18" s="389"/>
      <c r="G18" s="389"/>
      <c r="H18" s="230" t="s">
        <v>123</v>
      </c>
      <c r="I18" s="206"/>
      <c r="J18" s="230" t="s">
        <v>125</v>
      </c>
      <c r="K18" s="336"/>
      <c r="L18" s="235" t="s">
        <v>133</v>
      </c>
    </row>
    <row r="19" spans="1:11" s="90" customFormat="1" ht="16.5" customHeight="1">
      <c r="A19" s="381"/>
      <c r="B19" s="55"/>
      <c r="C19" s="55"/>
      <c r="D19" s="212" t="s">
        <v>121</v>
      </c>
      <c r="E19" s="387"/>
      <c r="F19" s="387"/>
      <c r="G19" s="388"/>
      <c r="H19" s="229" t="s">
        <v>124</v>
      </c>
      <c r="I19" s="387"/>
      <c r="J19" s="390"/>
      <c r="K19" s="391"/>
    </row>
    <row r="20" spans="1:11" s="90" customFormat="1" ht="4.5" customHeight="1">
      <c r="A20" s="381"/>
      <c r="B20" s="55"/>
      <c r="C20" s="55"/>
      <c r="D20" s="219"/>
      <c r="E20" s="220"/>
      <c r="F20" s="220"/>
      <c r="G20" s="221"/>
      <c r="H20" s="231"/>
      <c r="I20" s="221"/>
      <c r="J20" s="221"/>
      <c r="K20" s="222"/>
    </row>
    <row r="21" spans="1:12" s="90" customFormat="1" ht="16.5" customHeight="1">
      <c r="A21" s="381"/>
      <c r="B21" s="55">
        <f>IF(AND(F21&lt;&gt;"",K21&lt;&gt;""),1,0)</f>
        <v>0</v>
      </c>
      <c r="C21" s="55"/>
      <c r="D21" s="217" t="s">
        <v>122</v>
      </c>
      <c r="E21" s="218"/>
      <c r="F21" s="389"/>
      <c r="G21" s="389"/>
      <c r="H21" s="230" t="s">
        <v>123</v>
      </c>
      <c r="I21" s="206"/>
      <c r="J21" s="230" t="s">
        <v>125</v>
      </c>
      <c r="K21" s="336"/>
      <c r="L21" s="235" t="s">
        <v>139</v>
      </c>
    </row>
    <row r="22" spans="1:12" s="90" customFormat="1" ht="16.5" customHeight="1">
      <c r="A22" s="381"/>
      <c r="B22" s="55"/>
      <c r="C22" s="55"/>
      <c r="D22" s="212" t="s">
        <v>121</v>
      </c>
      <c r="E22" s="392"/>
      <c r="F22" s="387"/>
      <c r="G22" s="388"/>
      <c r="H22" s="229" t="s">
        <v>124</v>
      </c>
      <c r="I22" s="387"/>
      <c r="J22" s="390"/>
      <c r="K22" s="391"/>
      <c r="L22" s="235" t="s">
        <v>140</v>
      </c>
    </row>
    <row r="23" spans="1:11" s="90" customFormat="1" ht="4.5" customHeight="1">
      <c r="A23" s="381"/>
      <c r="B23" s="55"/>
      <c r="C23" s="55"/>
      <c r="D23" s="219"/>
      <c r="E23" s="220"/>
      <c r="F23" s="220"/>
      <c r="G23" s="221"/>
      <c r="H23" s="231"/>
      <c r="I23" s="221"/>
      <c r="J23" s="221"/>
      <c r="K23" s="222"/>
    </row>
    <row r="24" spans="1:12" s="90" customFormat="1" ht="16.5" customHeight="1">
      <c r="A24" s="381"/>
      <c r="B24" s="55">
        <f>IF(AND(F24&lt;&gt;"",K24&lt;&gt;""),1,0)</f>
        <v>0</v>
      </c>
      <c r="C24" s="55"/>
      <c r="D24" s="217" t="s">
        <v>122</v>
      </c>
      <c r="E24" s="218"/>
      <c r="F24" s="389"/>
      <c r="G24" s="389"/>
      <c r="H24" s="230" t="s">
        <v>123</v>
      </c>
      <c r="I24" s="206"/>
      <c r="J24" s="230" t="s">
        <v>125</v>
      </c>
      <c r="K24" s="336"/>
      <c r="L24" s="235" t="s">
        <v>142</v>
      </c>
    </row>
    <row r="25" spans="1:12" s="90" customFormat="1" ht="16.5" customHeight="1">
      <c r="A25" s="381"/>
      <c r="B25" s="55"/>
      <c r="C25" s="55"/>
      <c r="D25" s="212" t="s">
        <v>121</v>
      </c>
      <c r="E25" s="387"/>
      <c r="F25" s="387"/>
      <c r="G25" s="388"/>
      <c r="H25" s="229" t="s">
        <v>124</v>
      </c>
      <c r="I25" s="387"/>
      <c r="J25" s="390"/>
      <c r="K25" s="391"/>
      <c r="L25" s="236" t="s">
        <v>143</v>
      </c>
    </row>
    <row r="26" spans="1:11" s="90" customFormat="1" ht="4.5" customHeight="1">
      <c r="A26" s="381"/>
      <c r="B26" s="55"/>
      <c r="C26" s="55"/>
      <c r="D26" s="214"/>
      <c r="E26" s="215"/>
      <c r="F26" s="215"/>
      <c r="G26" s="213"/>
      <c r="H26" s="229"/>
      <c r="I26" s="213"/>
      <c r="J26" s="213"/>
      <c r="K26" s="216"/>
    </row>
    <row r="27" spans="1:12" s="90" customFormat="1" ht="16.5" customHeight="1">
      <c r="A27" s="381"/>
      <c r="B27" s="55">
        <f>IF(AND(F27&lt;&gt;"",K27&lt;&gt;""),1,0)</f>
        <v>0</v>
      </c>
      <c r="C27" s="55"/>
      <c r="D27" s="217" t="s">
        <v>122</v>
      </c>
      <c r="E27" s="218"/>
      <c r="F27" s="389"/>
      <c r="G27" s="389"/>
      <c r="H27" s="230" t="s">
        <v>123</v>
      </c>
      <c r="I27" s="206"/>
      <c r="J27" s="230" t="s">
        <v>125</v>
      </c>
      <c r="K27" s="336"/>
      <c r="L27" s="240" t="s">
        <v>144</v>
      </c>
    </row>
    <row r="28" spans="1:11" s="90" customFormat="1" ht="16.5" customHeight="1">
      <c r="A28" s="381"/>
      <c r="B28" s="55"/>
      <c r="C28" s="55"/>
      <c r="D28" s="212" t="s">
        <v>121</v>
      </c>
      <c r="E28" s="387"/>
      <c r="F28" s="387"/>
      <c r="G28" s="388"/>
      <c r="H28" s="229" t="s">
        <v>124</v>
      </c>
      <c r="I28" s="387"/>
      <c r="J28" s="390"/>
      <c r="K28" s="391"/>
    </row>
    <row r="29" spans="1:11" s="90" customFormat="1" ht="4.5" customHeight="1">
      <c r="A29" s="381"/>
      <c r="B29" s="55"/>
      <c r="C29" s="55"/>
      <c r="D29" s="219"/>
      <c r="E29" s="220"/>
      <c r="F29" s="220"/>
      <c r="G29" s="221"/>
      <c r="H29" s="231"/>
      <c r="I29" s="221"/>
      <c r="J29" s="221"/>
      <c r="K29" s="222"/>
    </row>
    <row r="30" spans="1:12" s="90" customFormat="1" ht="16.5" customHeight="1">
      <c r="A30" s="381"/>
      <c r="B30" s="55">
        <f>IF(AND(F30&lt;&gt;"",K30&lt;&gt;""),1,0)</f>
        <v>0</v>
      </c>
      <c r="C30" s="55"/>
      <c r="D30" s="217" t="s">
        <v>122</v>
      </c>
      <c r="E30" s="218"/>
      <c r="F30" s="389"/>
      <c r="G30" s="389"/>
      <c r="H30" s="230" t="s">
        <v>123</v>
      </c>
      <c r="I30" s="206"/>
      <c r="J30" s="230" t="s">
        <v>125</v>
      </c>
      <c r="K30" s="336"/>
      <c r="L30" s="236" t="s">
        <v>192</v>
      </c>
    </row>
    <row r="31" spans="1:12" s="90" customFormat="1" ht="16.5" customHeight="1">
      <c r="A31" s="381"/>
      <c r="B31" s="55"/>
      <c r="C31" s="55"/>
      <c r="D31" s="212" t="s">
        <v>121</v>
      </c>
      <c r="E31" s="387"/>
      <c r="F31" s="387"/>
      <c r="G31" s="388"/>
      <c r="H31" s="229" t="s">
        <v>124</v>
      </c>
      <c r="I31" s="387"/>
      <c r="J31" s="390"/>
      <c r="K31" s="391"/>
      <c r="L31" s="235" t="s">
        <v>134</v>
      </c>
    </row>
    <row r="32" spans="1:11" s="90" customFormat="1" ht="4.5" customHeight="1">
      <c r="A32" s="381"/>
      <c r="B32" s="55"/>
      <c r="C32" s="55"/>
      <c r="D32" s="219"/>
      <c r="E32" s="220"/>
      <c r="F32" s="220"/>
      <c r="G32" s="221"/>
      <c r="H32" s="231"/>
      <c r="I32" s="221"/>
      <c r="J32" s="221"/>
      <c r="K32" s="222"/>
    </row>
    <row r="33" spans="1:12" s="90" customFormat="1" ht="16.5" customHeight="1">
      <c r="A33" s="381"/>
      <c r="B33" s="55">
        <f>IF(AND(F33&lt;&gt;"",K33&lt;&gt;""),1,0)</f>
        <v>0</v>
      </c>
      <c r="C33" s="55"/>
      <c r="D33" s="217" t="s">
        <v>122</v>
      </c>
      <c r="E33" s="218"/>
      <c r="F33" s="389"/>
      <c r="G33" s="389"/>
      <c r="H33" s="230" t="s">
        <v>123</v>
      </c>
      <c r="I33" s="206"/>
      <c r="J33" s="230" t="s">
        <v>125</v>
      </c>
      <c r="K33" s="336"/>
      <c r="L33" s="1"/>
    </row>
    <row r="34" spans="1:12" s="90" customFormat="1" ht="16.5" customHeight="1">
      <c r="A34" s="381"/>
      <c r="B34" s="55"/>
      <c r="C34" s="55"/>
      <c r="D34" s="212" t="s">
        <v>121</v>
      </c>
      <c r="E34" s="387"/>
      <c r="F34" s="387"/>
      <c r="G34" s="388"/>
      <c r="H34" s="229" t="s">
        <v>124</v>
      </c>
      <c r="I34" s="387"/>
      <c r="J34" s="390"/>
      <c r="K34" s="391"/>
      <c r="L34" s="235" t="s">
        <v>135</v>
      </c>
    </row>
    <row r="35" spans="1:11" s="90" customFormat="1" ht="4.5" customHeight="1">
      <c r="A35" s="381"/>
      <c r="B35" s="55"/>
      <c r="C35" s="55"/>
      <c r="D35" s="219"/>
      <c r="E35" s="220"/>
      <c r="F35" s="220"/>
      <c r="G35" s="221"/>
      <c r="H35" s="231"/>
      <c r="I35" s="221"/>
      <c r="J35" s="221"/>
      <c r="K35" s="222"/>
    </row>
    <row r="36" spans="1:12" s="90" customFormat="1" ht="16.5" customHeight="1">
      <c r="A36" s="381"/>
      <c r="B36" s="55">
        <f>IF(AND(F36&lt;&gt;"",K36&lt;&gt;""),1,0)</f>
        <v>0</v>
      </c>
      <c r="C36" s="55"/>
      <c r="D36" s="217" t="s">
        <v>122</v>
      </c>
      <c r="E36" s="218"/>
      <c r="F36" s="389"/>
      <c r="G36" s="389"/>
      <c r="H36" s="230" t="s">
        <v>123</v>
      </c>
      <c r="I36" s="206"/>
      <c r="J36" s="230" t="s">
        <v>125</v>
      </c>
      <c r="K36" s="336"/>
      <c r="L36" s="237" t="s">
        <v>136</v>
      </c>
    </row>
    <row r="37" spans="1:12" s="90" customFormat="1" ht="16.5" customHeight="1">
      <c r="A37" s="381"/>
      <c r="B37" s="55"/>
      <c r="C37" s="55"/>
      <c r="D37" s="212" t="s">
        <v>121</v>
      </c>
      <c r="E37" s="387"/>
      <c r="F37" s="387"/>
      <c r="G37" s="388"/>
      <c r="H37" s="229" t="s">
        <v>124</v>
      </c>
      <c r="I37" s="387"/>
      <c r="J37" s="390"/>
      <c r="K37" s="391"/>
      <c r="L37" s="236" t="s">
        <v>137</v>
      </c>
    </row>
    <row r="38" spans="1:11" s="90" customFormat="1" ht="4.5" customHeight="1">
      <c r="A38" s="381"/>
      <c r="B38" s="55"/>
      <c r="C38" s="55"/>
      <c r="D38" s="219"/>
      <c r="E38" s="220"/>
      <c r="F38" s="220"/>
      <c r="G38" s="221"/>
      <c r="H38" s="231"/>
      <c r="I38" s="221"/>
      <c r="J38" s="221"/>
      <c r="K38" s="222"/>
    </row>
    <row r="39" spans="1:12" s="90" customFormat="1" ht="16.5" customHeight="1">
      <c r="A39" s="381"/>
      <c r="B39" s="55">
        <f>IF(AND(F39&lt;&gt;"",K39&lt;&gt;""),1,0)</f>
        <v>0</v>
      </c>
      <c r="C39" s="55"/>
      <c r="D39" s="217" t="s">
        <v>122</v>
      </c>
      <c r="E39" s="218"/>
      <c r="F39" s="389"/>
      <c r="G39" s="389"/>
      <c r="H39" s="230" t="s">
        <v>123</v>
      </c>
      <c r="I39" s="206"/>
      <c r="J39" s="230" t="s">
        <v>125</v>
      </c>
      <c r="K39" s="336"/>
      <c r="L39" s="1"/>
    </row>
    <row r="40" spans="1:11" s="90" customFormat="1" ht="16.5" customHeight="1">
      <c r="A40" s="381"/>
      <c r="B40" s="55"/>
      <c r="C40" s="55"/>
      <c r="D40" s="212" t="s">
        <v>121</v>
      </c>
      <c r="E40" s="387"/>
      <c r="F40" s="387"/>
      <c r="G40" s="388"/>
      <c r="H40" s="229" t="s">
        <v>124</v>
      </c>
      <c r="I40" s="387"/>
      <c r="J40" s="390"/>
      <c r="K40" s="391"/>
    </row>
    <row r="41" spans="1:11" s="90" customFormat="1" ht="4.5" customHeight="1">
      <c r="A41" s="381"/>
      <c r="B41" s="55"/>
      <c r="C41" s="55"/>
      <c r="D41" s="219"/>
      <c r="E41" s="220"/>
      <c r="F41" s="220"/>
      <c r="G41" s="221"/>
      <c r="H41" s="231"/>
      <c r="I41" s="221"/>
      <c r="J41" s="221"/>
      <c r="K41" s="222"/>
    </row>
    <row r="42" spans="1:12" s="90" customFormat="1" ht="16.5" customHeight="1">
      <c r="A42" s="381"/>
      <c r="B42" s="55">
        <f>IF(AND(F42&lt;&gt;"",K42&lt;&gt;""),1,0)</f>
        <v>0</v>
      </c>
      <c r="C42" s="55"/>
      <c r="D42" s="217" t="s">
        <v>122</v>
      </c>
      <c r="E42" s="218"/>
      <c r="F42" s="389"/>
      <c r="G42" s="389"/>
      <c r="H42" s="230" t="s">
        <v>123</v>
      </c>
      <c r="I42" s="206"/>
      <c r="J42" s="230" t="s">
        <v>125</v>
      </c>
      <c r="K42" s="336"/>
      <c r="L42" s="1"/>
    </row>
    <row r="43" spans="1:11" s="90" customFormat="1" ht="16.5" customHeight="1">
      <c r="A43" s="381"/>
      <c r="B43" s="55"/>
      <c r="C43" s="55"/>
      <c r="D43" s="212" t="s">
        <v>121</v>
      </c>
      <c r="E43" s="387"/>
      <c r="F43" s="387"/>
      <c r="G43" s="388"/>
      <c r="H43" s="229" t="s">
        <v>124</v>
      </c>
      <c r="I43" s="387"/>
      <c r="J43" s="390"/>
      <c r="K43" s="391"/>
    </row>
    <row r="44" spans="1:11" s="90" customFormat="1" ht="4.5" customHeight="1">
      <c r="A44" s="381"/>
      <c r="B44" s="55"/>
      <c r="C44" s="55"/>
      <c r="D44" s="219"/>
      <c r="E44" s="220"/>
      <c r="F44" s="220"/>
      <c r="G44" s="221"/>
      <c r="H44" s="231"/>
      <c r="I44" s="221"/>
      <c r="J44" s="221"/>
      <c r="K44" s="222"/>
    </row>
    <row r="45" spans="1:12" s="90" customFormat="1" ht="16.5" customHeight="1">
      <c r="A45" s="381"/>
      <c r="B45" s="55">
        <f>IF(AND(F45&lt;&gt;"",K45&lt;&gt;""),1,0)</f>
        <v>0</v>
      </c>
      <c r="C45" s="55"/>
      <c r="D45" s="217" t="s">
        <v>122</v>
      </c>
      <c r="E45" s="218"/>
      <c r="F45" s="389"/>
      <c r="G45" s="389"/>
      <c r="H45" s="230" t="s">
        <v>123</v>
      </c>
      <c r="I45" s="206"/>
      <c r="J45" s="230" t="s">
        <v>125</v>
      </c>
      <c r="K45" s="336"/>
      <c r="L45" s="1"/>
    </row>
    <row r="46" spans="1:11" s="90" customFormat="1" ht="16.5" customHeight="1">
      <c r="A46" s="381"/>
      <c r="B46" s="55"/>
      <c r="C46" s="55"/>
      <c r="D46" s="212" t="s">
        <v>121</v>
      </c>
      <c r="E46" s="387"/>
      <c r="F46" s="387"/>
      <c r="G46" s="388"/>
      <c r="H46" s="229" t="s">
        <v>124</v>
      </c>
      <c r="I46" s="387"/>
      <c r="J46" s="390"/>
      <c r="K46" s="391"/>
    </row>
    <row r="47" spans="1:11" s="90" customFormat="1" ht="4.5" customHeight="1">
      <c r="A47" s="381"/>
      <c r="B47" s="55"/>
      <c r="C47" s="55"/>
      <c r="D47" s="219"/>
      <c r="E47" s="220"/>
      <c r="F47" s="220"/>
      <c r="G47" s="221"/>
      <c r="H47" s="231"/>
      <c r="I47" s="221"/>
      <c r="J47" s="221"/>
      <c r="K47" s="222"/>
    </row>
    <row r="48" spans="1:12" s="90" customFormat="1" ht="16.5" customHeight="1">
      <c r="A48" s="381"/>
      <c r="B48" s="55">
        <f>IF(AND(F48&lt;&gt;"",K48&lt;&gt;""),1,0)</f>
        <v>0</v>
      </c>
      <c r="C48" s="55"/>
      <c r="D48" s="217" t="s">
        <v>122</v>
      </c>
      <c r="E48" s="218"/>
      <c r="F48" s="389"/>
      <c r="G48" s="389"/>
      <c r="H48" s="230" t="s">
        <v>123</v>
      </c>
      <c r="I48" s="206"/>
      <c r="J48" s="230" t="s">
        <v>125</v>
      </c>
      <c r="K48" s="336"/>
      <c r="L48" s="1"/>
    </row>
    <row r="49" spans="1:11" s="90" customFormat="1" ht="16.5" customHeight="1">
      <c r="A49" s="381"/>
      <c r="B49" s="55"/>
      <c r="C49" s="55"/>
      <c r="D49" s="212" t="s">
        <v>121</v>
      </c>
      <c r="E49" s="387"/>
      <c r="F49" s="387"/>
      <c r="G49" s="388"/>
      <c r="H49" s="229" t="s">
        <v>124</v>
      </c>
      <c r="I49" s="387"/>
      <c r="J49" s="390"/>
      <c r="K49" s="391"/>
    </row>
    <row r="50" spans="1:11" s="90" customFormat="1" ht="4.5" customHeight="1" thickBot="1">
      <c r="A50" s="381"/>
      <c r="B50" s="55"/>
      <c r="C50" s="55"/>
      <c r="D50" s="223"/>
      <c r="E50" s="224"/>
      <c r="F50" s="224"/>
      <c r="G50" s="225"/>
      <c r="H50" s="233"/>
      <c r="I50" s="225"/>
      <c r="J50" s="225"/>
      <c r="K50" s="226"/>
    </row>
    <row r="51" spans="4:11" ht="6.75" customHeight="1" thickBot="1">
      <c r="D51" s="102"/>
      <c r="E51" s="102"/>
      <c r="F51" s="102"/>
      <c r="G51" s="91"/>
      <c r="H51" s="91"/>
      <c r="I51" s="91"/>
      <c r="J51" s="91"/>
      <c r="K51" s="91"/>
    </row>
    <row r="52" spans="2:11" ht="15.75" customHeight="1" thickBot="1">
      <c r="B52" s="107">
        <f>SUM($B$15:$B$51)</f>
        <v>0</v>
      </c>
      <c r="D52" s="102"/>
      <c r="E52" s="1"/>
      <c r="F52" s="1"/>
      <c r="G52" s="202" t="s">
        <v>129</v>
      </c>
      <c r="H52" s="201"/>
      <c r="I52" s="238"/>
      <c r="J52" s="270" t="str">
        <f>IF(B52=0,"",B52)&amp;"   x   "&amp;TEXT(J5,"0,00 €")&amp;"  =    "</f>
        <v>   x   13,00 €  =    </v>
      </c>
      <c r="K52" s="103">
        <f>B52*J5</f>
        <v>0</v>
      </c>
    </row>
    <row r="53" spans="6:11" ht="18.75" customHeight="1">
      <c r="F53" s="239" t="str">
        <f>'Récap. financier'!B24</f>
        <v>Paiement par chèque bancaire à établir à l'ordre de :   " FFTT ligue régionale IDF de TT "</v>
      </c>
      <c r="H53" s="109"/>
      <c r="I53" s="109"/>
      <c r="K53" s="91"/>
    </row>
    <row r="54" spans="1:11" s="1" customFormat="1" ht="18.75" customHeight="1">
      <c r="A54" s="58"/>
      <c r="B54" s="58"/>
      <c r="D54" s="92" t="s">
        <v>185</v>
      </c>
      <c r="E54" s="104"/>
      <c r="F54" s="104"/>
      <c r="G54" s="203" t="str">
        <f>'Récap. financier'!$C$25</f>
        <v>Ligue d'ILE-de-FRANCE TT</v>
      </c>
      <c r="H54" s="105"/>
      <c r="I54" s="105"/>
      <c r="J54" s="9"/>
      <c r="K54" s="9"/>
    </row>
    <row r="55" spans="1:11" s="1" customFormat="1" ht="14.25" customHeight="1">
      <c r="A55" s="58"/>
      <c r="B55" s="58"/>
      <c r="D55" s="114"/>
      <c r="E55" s="104"/>
      <c r="F55" s="104"/>
      <c r="G55" s="203" t="str">
        <f>'Récap. financier'!$C$26&amp;",  "&amp;'Récap. financier'!$C$27</f>
        <v>1 à 3 rue de la Poterie,  93200 SAINT-DENIS</v>
      </c>
      <c r="H55" s="105"/>
      <c r="I55" s="105"/>
      <c r="J55" s="9"/>
      <c r="K55" s="9"/>
    </row>
    <row r="56" spans="1:11" s="1" customFormat="1" ht="20.25" customHeight="1">
      <c r="A56" s="58"/>
      <c r="B56" s="58"/>
      <c r="D56" s="327" t="s">
        <v>184</v>
      </c>
      <c r="G56" s="203" t="str">
        <f>Instructions!$E$49</f>
        <v>iledefrance@fftt-idf.com</v>
      </c>
      <c r="H56" s="105"/>
      <c r="I56" s="105"/>
      <c r="J56" s="9"/>
      <c r="K56" s="9"/>
    </row>
    <row r="57" spans="4:11" ht="24.75" customHeight="1">
      <c r="D57" s="228"/>
      <c r="E57" s="110"/>
      <c r="F57" s="110"/>
      <c r="G57" s="228" t="s">
        <v>138</v>
      </c>
      <c r="H57" s="110"/>
      <c r="I57" s="364" t="s">
        <v>219</v>
      </c>
      <c r="J57" s="110"/>
      <c r="K57" s="110"/>
    </row>
  </sheetData>
  <sheetProtection sheet="1" objects="1" scenarios="1"/>
  <mergeCells count="39">
    <mergeCell ref="F18:G18"/>
    <mergeCell ref="F21:G21"/>
    <mergeCell ref="F24:G24"/>
    <mergeCell ref="F27:G27"/>
    <mergeCell ref="E22:G22"/>
    <mergeCell ref="E25:G25"/>
    <mergeCell ref="E28:G28"/>
    <mergeCell ref="E31:G31"/>
    <mergeCell ref="E34:G34"/>
    <mergeCell ref="I46:K46"/>
    <mergeCell ref="F33:G33"/>
    <mergeCell ref="F39:G39"/>
    <mergeCell ref="F42:G42"/>
    <mergeCell ref="E16:G16"/>
    <mergeCell ref="L5:L6"/>
    <mergeCell ref="F15:G15"/>
    <mergeCell ref="F45:G45"/>
    <mergeCell ref="L8:L9"/>
    <mergeCell ref="I34:K34"/>
    <mergeCell ref="I37:K37"/>
    <mergeCell ref="I40:K40"/>
    <mergeCell ref="I19:K19"/>
    <mergeCell ref="E40:G40"/>
    <mergeCell ref="L3:L4"/>
    <mergeCell ref="I16:K16"/>
    <mergeCell ref="I25:K25"/>
    <mergeCell ref="E37:G37"/>
    <mergeCell ref="I28:K28"/>
    <mergeCell ref="I31:K31"/>
    <mergeCell ref="I22:K22"/>
    <mergeCell ref="F30:G30"/>
    <mergeCell ref="E19:G19"/>
    <mergeCell ref="F36:G36"/>
    <mergeCell ref="I49:K49"/>
    <mergeCell ref="E43:G43"/>
    <mergeCell ref="E46:G46"/>
    <mergeCell ref="E49:G49"/>
    <mergeCell ref="F48:G48"/>
    <mergeCell ref="I43:K43"/>
  </mergeCells>
  <printOptions/>
  <pageMargins left="0.31496062992125984" right="0.31496062992125984" top="0.2362204724409449" bottom="0.5118110236220472" header="0.03937007874015748" footer="0.31496062992125984"/>
  <pageSetup fitToHeight="1" fitToWidth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_IndivVM">
    <pageSetUpPr fitToPage="1"/>
  </sheetPr>
  <dimension ref="A1:L58"/>
  <sheetViews>
    <sheetView showGridLines="0" showRowColHeaders="0" zoomScalePageLayoutView="0" workbookViewId="0" topLeftCell="C1">
      <selection activeCell="A1" sqref="A1"/>
    </sheetView>
  </sheetViews>
  <sheetFormatPr defaultColWidth="11.00390625" defaultRowHeight="14.25"/>
  <cols>
    <col min="1" max="1" width="6.625" style="58" hidden="1" customWidth="1"/>
    <col min="2" max="2" width="5.875" style="58" hidden="1" customWidth="1"/>
    <col min="3" max="3" width="0.6171875" style="85" customWidth="1"/>
    <col min="4" max="4" width="5.50390625" style="85" customWidth="1"/>
    <col min="5" max="5" width="4.375" style="85" customWidth="1"/>
    <col min="6" max="6" width="5.875" style="85" customWidth="1"/>
    <col min="7" max="7" width="37.25390625" style="85" customWidth="1"/>
    <col min="8" max="8" width="5.75390625" style="85" customWidth="1"/>
    <col min="9" max="9" width="8.125" style="85" customWidth="1"/>
    <col min="10" max="10" width="7.375" style="85" customWidth="1"/>
    <col min="11" max="11" width="12.625" style="85" customWidth="1"/>
    <col min="12" max="12" width="47.125" style="85" customWidth="1"/>
    <col min="13" max="16384" width="11.00390625" style="85" customWidth="1"/>
  </cols>
  <sheetData>
    <row r="1" spans="1:11" s="36" customFormat="1" ht="16.5" customHeight="1">
      <c r="A1" s="354" t="s">
        <v>205</v>
      </c>
      <c r="D1" s="123" t="str">
        <f>'Récap. financier'!B1</f>
        <v>FFTT  -  Ligue d’Ile-de-France  -  Commission Corporative</v>
      </c>
      <c r="E1" s="125"/>
      <c r="F1" s="125"/>
      <c r="G1" s="125"/>
      <c r="H1" s="125"/>
      <c r="I1" s="125"/>
      <c r="J1" s="125"/>
      <c r="K1" s="126" t="str">
        <f>'Récap. financier'!F1</f>
        <v>Saison 2017 - 2018</v>
      </c>
    </row>
    <row r="2" spans="1:2" ht="11.25" customHeight="1" thickBot="1">
      <c r="A2" s="58">
        <v>3</v>
      </c>
      <c r="B2" s="58">
        <v>0</v>
      </c>
    </row>
    <row r="3" spans="1:12" ht="31.5" customHeight="1" thickBot="1" thickTop="1">
      <c r="A3" s="58">
        <v>6</v>
      </c>
      <c r="B3" s="58">
        <v>0</v>
      </c>
      <c r="D3" s="2" t="s">
        <v>110</v>
      </c>
      <c r="E3" s="2"/>
      <c r="F3" s="2"/>
      <c r="G3" s="2"/>
      <c r="H3" s="2"/>
      <c r="I3" s="2"/>
      <c r="J3" s="3"/>
      <c r="K3" s="3"/>
      <c r="L3" s="393" t="s">
        <v>145</v>
      </c>
    </row>
    <row r="4" spans="1:12" ht="6" customHeight="1" thickBot="1" thickTop="1">
      <c r="A4" s="58">
        <v>8</v>
      </c>
      <c r="B4" s="58">
        <v>0</v>
      </c>
      <c r="L4" s="394"/>
    </row>
    <row r="5" spans="1:12" ht="18.75" customHeight="1" thickBot="1">
      <c r="A5" s="58">
        <v>2</v>
      </c>
      <c r="B5" s="380">
        <v>0</v>
      </c>
      <c r="D5" s="204">
        <v>42988</v>
      </c>
      <c r="E5" s="205"/>
      <c r="F5" s="205"/>
      <c r="G5" s="205"/>
      <c r="H5" s="205"/>
      <c r="I5" s="128"/>
      <c r="J5" s="106">
        <f>'Récap. financier'!D17</f>
        <v>13</v>
      </c>
      <c r="K5" s="244" t="s">
        <v>130</v>
      </c>
      <c r="L5" s="399"/>
    </row>
    <row r="6" spans="1:12" ht="6" customHeight="1" thickBot="1">
      <c r="A6" s="58">
        <v>6</v>
      </c>
      <c r="B6" s="58">
        <v>3</v>
      </c>
      <c r="D6" s="86"/>
      <c r="E6" s="86"/>
      <c r="F6" s="86"/>
      <c r="G6" s="86"/>
      <c r="H6" s="86"/>
      <c r="I6" s="86"/>
      <c r="J6" s="86"/>
      <c r="K6" s="86"/>
      <c r="L6" s="400"/>
    </row>
    <row r="7" spans="1:2" s="1" customFormat="1" ht="7.5" customHeight="1" thickBot="1" thickTop="1">
      <c r="A7" s="58">
        <v>1</v>
      </c>
      <c r="B7" s="58">
        <v>0</v>
      </c>
    </row>
    <row r="8" spans="1:12" ht="21.75" customHeight="1" thickBot="1" thickTop="1">
      <c r="A8" s="58">
        <v>3</v>
      </c>
      <c r="B8" s="58">
        <v>0</v>
      </c>
      <c r="D8" s="198" t="s">
        <v>127</v>
      </c>
      <c r="E8" s="243">
        <f>IF('Récap. financier'!B8="","",'Récap. financier'!B8)</f>
      </c>
      <c r="F8" s="326"/>
      <c r="G8" s="199"/>
      <c r="H8" s="245"/>
      <c r="I8" s="197" t="s">
        <v>126</v>
      </c>
      <c r="J8" s="243">
        <f>IF('Récap. financier'!E8="","",'Récap. financier'!E8)</f>
      </c>
      <c r="K8" s="195"/>
      <c r="L8" s="401" t="s">
        <v>91</v>
      </c>
    </row>
    <row r="9" spans="1:12" ht="7.5" customHeight="1" thickBot="1" thickTop="1">
      <c r="A9" s="58">
        <v>0</v>
      </c>
      <c r="B9" s="58">
        <v>0</v>
      </c>
      <c r="L9" s="386"/>
    </row>
    <row r="10" spans="4:11" ht="20.25" customHeight="1" thickTop="1">
      <c r="D10" s="190" t="s">
        <v>23</v>
      </c>
      <c r="E10" s="191"/>
      <c r="F10" s="191"/>
      <c r="G10" s="192"/>
      <c r="H10" s="192"/>
      <c r="I10" s="287" t="s">
        <v>67</v>
      </c>
      <c r="J10" s="288" t="s">
        <v>68</v>
      </c>
      <c r="K10" s="287" t="s">
        <v>128</v>
      </c>
    </row>
    <row r="11" spans="2:11" s="70" customFormat="1" ht="18" customHeight="1">
      <c r="B11" s="54"/>
      <c r="D11" s="227" t="s">
        <v>32</v>
      </c>
      <c r="E11" s="200"/>
      <c r="F11" s="200"/>
      <c r="G11" s="207"/>
      <c r="H11" s="208" t="s">
        <v>66</v>
      </c>
      <c r="I11" s="88"/>
      <c r="J11" s="89"/>
      <c r="K11" s="122"/>
    </row>
    <row r="12" spans="4:12" ht="7.5" customHeight="1" thickBot="1">
      <c r="D12" s="91"/>
      <c r="E12" s="91"/>
      <c r="F12" s="91"/>
      <c r="G12" s="91"/>
      <c r="H12" s="91"/>
      <c r="I12" s="91"/>
      <c r="J12" s="91"/>
      <c r="K12" s="91"/>
      <c r="L12" s="70"/>
    </row>
    <row r="13" spans="4:11" ht="18" customHeight="1" thickTop="1">
      <c r="D13" s="347" t="s">
        <v>147</v>
      </c>
      <c r="E13" s="191"/>
      <c r="F13" s="191"/>
      <c r="G13" s="348"/>
      <c r="H13" s="348"/>
      <c r="I13" s="191"/>
      <c r="J13" s="191"/>
      <c r="K13" s="191"/>
    </row>
    <row r="14" spans="4:9" ht="14.25">
      <c r="D14" s="251" t="str">
        <f>"au 1er janvier de la saison en cours. Les joueurs nés entre "&amp;'Récap. financier'!$G$1-60&amp;" et "&amp;'Récap. financier'!$G$1-41&amp;", limites comprises, seront inscrits en"</f>
        <v>au 1er janvier de la saison en cours. Les joueurs nés entre 1958 et 1977, limites comprises, seront inscrits en</v>
      </c>
      <c r="E14" s="108"/>
      <c r="F14" s="108"/>
      <c r="G14" s="111"/>
      <c r="H14" s="111"/>
      <c r="I14" s="91"/>
    </row>
    <row r="15" spans="4:8" ht="18" customHeight="1" thickBot="1">
      <c r="D15" s="250" t="str">
        <f>"1ère catégorie. Les joueurs nés en "&amp;'Récap. financier'!$G$1-61&amp;" et avant seront inscrits en 2ème catégorie."</f>
        <v>1ère catégorie. Les joueurs nés en 1957 et avant seront inscrits en 2ème catégorie.</v>
      </c>
      <c r="E15" s="246"/>
      <c r="F15" s="246"/>
      <c r="G15" s="174"/>
      <c r="H15" s="112"/>
    </row>
    <row r="16" spans="1:12" s="90" customFormat="1" ht="16.5" customHeight="1">
      <c r="A16" s="381" t="s">
        <v>217</v>
      </c>
      <c r="B16" s="55">
        <f>IF(AND(F16&lt;&gt;"",K16&lt;&gt;""),1,0)</f>
        <v>0</v>
      </c>
      <c r="C16" s="55"/>
      <c r="D16" s="209" t="s">
        <v>122</v>
      </c>
      <c r="E16" s="210"/>
      <c r="F16" s="398"/>
      <c r="G16" s="398"/>
      <c r="H16" s="211" t="s">
        <v>123</v>
      </c>
      <c r="I16" s="193"/>
      <c r="J16" s="211" t="s">
        <v>125</v>
      </c>
      <c r="K16" s="335"/>
      <c r="L16" s="234" t="s">
        <v>131</v>
      </c>
    </row>
    <row r="17" spans="1:12" s="90" customFormat="1" ht="16.5" customHeight="1">
      <c r="A17" s="381"/>
      <c r="B17" s="55"/>
      <c r="C17" s="55"/>
      <c r="D17" s="212" t="s">
        <v>121</v>
      </c>
      <c r="E17" s="392"/>
      <c r="F17" s="387"/>
      <c r="G17" s="388"/>
      <c r="H17" s="229" t="s">
        <v>124</v>
      </c>
      <c r="I17" s="387"/>
      <c r="J17" s="388"/>
      <c r="K17" s="397"/>
      <c r="L17" s="235" t="s">
        <v>132</v>
      </c>
    </row>
    <row r="18" spans="1:11" s="90" customFormat="1" ht="4.5" customHeight="1">
      <c r="A18" s="381"/>
      <c r="B18" s="55"/>
      <c r="C18" s="55"/>
      <c r="D18" s="214"/>
      <c r="E18" s="215"/>
      <c r="F18" s="215"/>
      <c r="G18" s="213"/>
      <c r="H18" s="229"/>
      <c r="I18" s="213"/>
      <c r="J18" s="213"/>
      <c r="K18" s="216"/>
    </row>
    <row r="19" spans="1:12" s="90" customFormat="1" ht="16.5" customHeight="1">
      <c r="A19" s="381"/>
      <c r="B19" s="55">
        <f>IF(AND(F19&lt;&gt;"",K19&lt;&gt;""),1,0)</f>
        <v>0</v>
      </c>
      <c r="C19" s="55"/>
      <c r="D19" s="217" t="s">
        <v>122</v>
      </c>
      <c r="E19" s="218"/>
      <c r="F19" s="389"/>
      <c r="G19" s="389"/>
      <c r="H19" s="230" t="s">
        <v>123</v>
      </c>
      <c r="I19" s="206"/>
      <c r="J19" s="230" t="s">
        <v>125</v>
      </c>
      <c r="K19" s="336"/>
      <c r="L19" s="235" t="s">
        <v>133</v>
      </c>
    </row>
    <row r="20" spans="1:11" s="90" customFormat="1" ht="16.5" customHeight="1">
      <c r="A20" s="381"/>
      <c r="B20" s="55"/>
      <c r="C20" s="55"/>
      <c r="D20" s="212" t="s">
        <v>121</v>
      </c>
      <c r="E20" s="392"/>
      <c r="F20" s="387"/>
      <c r="G20" s="388"/>
      <c r="H20" s="229" t="s">
        <v>124</v>
      </c>
      <c r="I20" s="387"/>
      <c r="J20" s="390"/>
      <c r="K20" s="391"/>
    </row>
    <row r="21" spans="1:11" s="90" customFormat="1" ht="4.5" customHeight="1">
      <c r="A21" s="381"/>
      <c r="B21" s="55"/>
      <c r="C21" s="55"/>
      <c r="D21" s="219"/>
      <c r="E21" s="220"/>
      <c r="F21" s="220"/>
      <c r="G21" s="221"/>
      <c r="H21" s="231"/>
      <c r="I21" s="221"/>
      <c r="J21" s="221"/>
      <c r="K21" s="222"/>
    </row>
    <row r="22" spans="1:12" s="90" customFormat="1" ht="16.5" customHeight="1">
      <c r="A22" s="381"/>
      <c r="B22" s="55">
        <f>IF(AND(F22&lt;&gt;"",K22&lt;&gt;""),1,0)</f>
        <v>0</v>
      </c>
      <c r="C22" s="55"/>
      <c r="D22" s="217" t="s">
        <v>122</v>
      </c>
      <c r="E22" s="218"/>
      <c r="F22" s="389"/>
      <c r="G22" s="389"/>
      <c r="H22" s="230" t="s">
        <v>123</v>
      </c>
      <c r="I22" s="206"/>
      <c r="J22" s="230" t="s">
        <v>125</v>
      </c>
      <c r="K22" s="336"/>
      <c r="L22" s="235" t="s">
        <v>139</v>
      </c>
    </row>
    <row r="23" spans="1:12" s="90" customFormat="1" ht="16.5" customHeight="1">
      <c r="A23" s="381"/>
      <c r="B23" s="55"/>
      <c r="C23" s="55"/>
      <c r="D23" s="212" t="s">
        <v>121</v>
      </c>
      <c r="E23" s="392"/>
      <c r="F23" s="387"/>
      <c r="G23" s="388"/>
      <c r="H23" s="229" t="s">
        <v>124</v>
      </c>
      <c r="I23" s="387"/>
      <c r="J23" s="390"/>
      <c r="K23" s="391"/>
      <c r="L23" s="235" t="s">
        <v>140</v>
      </c>
    </row>
    <row r="24" spans="1:11" s="90" customFormat="1" ht="4.5" customHeight="1">
      <c r="A24" s="381"/>
      <c r="B24" s="55"/>
      <c r="C24" s="55"/>
      <c r="D24" s="219"/>
      <c r="E24" s="220"/>
      <c r="F24" s="220"/>
      <c r="G24" s="221"/>
      <c r="H24" s="231"/>
      <c r="I24" s="221"/>
      <c r="J24" s="221"/>
      <c r="K24" s="222"/>
    </row>
    <row r="25" spans="1:12" s="90" customFormat="1" ht="16.5" customHeight="1">
      <c r="A25" s="381"/>
      <c r="B25" s="55">
        <f>IF(AND(F25&lt;&gt;"",K25&lt;&gt;""),1,0)</f>
        <v>0</v>
      </c>
      <c r="C25" s="55"/>
      <c r="D25" s="217" t="s">
        <v>122</v>
      </c>
      <c r="E25" s="218"/>
      <c r="F25" s="389"/>
      <c r="G25" s="389"/>
      <c r="H25" s="230" t="s">
        <v>123</v>
      </c>
      <c r="I25" s="206"/>
      <c r="J25" s="230" t="s">
        <v>125</v>
      </c>
      <c r="K25" s="336"/>
      <c r="L25" s="235" t="s">
        <v>142</v>
      </c>
    </row>
    <row r="26" spans="1:12" s="90" customFormat="1" ht="16.5" customHeight="1">
      <c r="A26" s="381"/>
      <c r="B26" s="55"/>
      <c r="C26" s="55"/>
      <c r="D26" s="212" t="s">
        <v>121</v>
      </c>
      <c r="E26" s="387"/>
      <c r="F26" s="387"/>
      <c r="G26" s="388"/>
      <c r="H26" s="229" t="s">
        <v>124</v>
      </c>
      <c r="I26" s="387"/>
      <c r="J26" s="390"/>
      <c r="K26" s="391"/>
      <c r="L26" s="236" t="s">
        <v>143</v>
      </c>
    </row>
    <row r="27" spans="1:11" s="90" customFormat="1" ht="4.5" customHeight="1">
      <c r="A27" s="381"/>
      <c r="B27" s="55"/>
      <c r="C27" s="55"/>
      <c r="D27" s="214"/>
      <c r="E27" s="215"/>
      <c r="F27" s="215"/>
      <c r="G27" s="213"/>
      <c r="H27" s="229"/>
      <c r="I27" s="213"/>
      <c r="J27" s="213"/>
      <c r="K27" s="216"/>
    </row>
    <row r="28" spans="1:12" s="90" customFormat="1" ht="16.5" customHeight="1">
      <c r="A28" s="381"/>
      <c r="B28" s="55">
        <f>IF(AND(F28&lt;&gt;"",K28&lt;&gt;""),1,0)</f>
        <v>0</v>
      </c>
      <c r="C28" s="55"/>
      <c r="D28" s="217" t="s">
        <v>122</v>
      </c>
      <c r="E28" s="218"/>
      <c r="F28" s="389"/>
      <c r="G28" s="389"/>
      <c r="H28" s="230" t="s">
        <v>123</v>
      </c>
      <c r="I28" s="206"/>
      <c r="J28" s="230" t="s">
        <v>125</v>
      </c>
      <c r="K28" s="336"/>
      <c r="L28" s="240" t="s">
        <v>144</v>
      </c>
    </row>
    <row r="29" spans="1:11" s="90" customFormat="1" ht="16.5" customHeight="1">
      <c r="A29" s="381"/>
      <c r="B29" s="55"/>
      <c r="C29" s="55"/>
      <c r="D29" s="212" t="s">
        <v>121</v>
      </c>
      <c r="E29" s="392"/>
      <c r="F29" s="387"/>
      <c r="G29" s="388"/>
      <c r="H29" s="229" t="s">
        <v>124</v>
      </c>
      <c r="I29" s="387"/>
      <c r="J29" s="390"/>
      <c r="K29" s="391"/>
    </row>
    <row r="30" spans="1:11" s="90" customFormat="1" ht="4.5" customHeight="1">
      <c r="A30" s="381"/>
      <c r="B30" s="55"/>
      <c r="C30" s="55"/>
      <c r="D30" s="219"/>
      <c r="E30" s="220"/>
      <c r="F30" s="220"/>
      <c r="G30" s="221"/>
      <c r="H30" s="231"/>
      <c r="I30" s="221"/>
      <c r="J30" s="221"/>
      <c r="K30" s="222"/>
    </row>
    <row r="31" spans="1:12" s="90" customFormat="1" ht="16.5" customHeight="1">
      <c r="A31" s="381"/>
      <c r="B31" s="55">
        <f>IF(AND(F31&lt;&gt;"",K31&lt;&gt;""),1,0)</f>
        <v>0</v>
      </c>
      <c r="C31" s="55"/>
      <c r="D31" s="217" t="s">
        <v>122</v>
      </c>
      <c r="E31" s="218"/>
      <c r="F31" s="389"/>
      <c r="G31" s="389"/>
      <c r="H31" s="230" t="s">
        <v>123</v>
      </c>
      <c r="I31" s="206"/>
      <c r="J31" s="230" t="s">
        <v>125</v>
      </c>
      <c r="K31" s="336"/>
      <c r="L31" s="236" t="s">
        <v>192</v>
      </c>
    </row>
    <row r="32" spans="1:12" s="90" customFormat="1" ht="16.5" customHeight="1">
      <c r="A32" s="381"/>
      <c r="B32" s="55"/>
      <c r="C32" s="55"/>
      <c r="D32" s="212" t="s">
        <v>121</v>
      </c>
      <c r="E32" s="392"/>
      <c r="F32" s="387"/>
      <c r="G32" s="388"/>
      <c r="H32" s="229" t="s">
        <v>124</v>
      </c>
      <c r="I32" s="392"/>
      <c r="J32" s="390"/>
      <c r="K32" s="391"/>
      <c r="L32" s="235" t="s">
        <v>134</v>
      </c>
    </row>
    <row r="33" spans="1:11" s="90" customFormat="1" ht="4.5" customHeight="1">
      <c r="A33" s="381"/>
      <c r="B33" s="55"/>
      <c r="C33" s="55"/>
      <c r="D33" s="219"/>
      <c r="E33" s="220"/>
      <c r="F33" s="220"/>
      <c r="G33" s="221"/>
      <c r="H33" s="231"/>
      <c r="I33" s="221"/>
      <c r="J33" s="221"/>
      <c r="K33" s="222"/>
    </row>
    <row r="34" spans="1:12" s="90" customFormat="1" ht="16.5" customHeight="1">
      <c r="A34" s="381"/>
      <c r="B34" s="55">
        <f>IF(AND(F34&lt;&gt;"",K34&lt;&gt;""),1,0)</f>
        <v>0</v>
      </c>
      <c r="C34" s="55"/>
      <c r="D34" s="217" t="s">
        <v>122</v>
      </c>
      <c r="E34" s="218"/>
      <c r="F34" s="389"/>
      <c r="G34" s="389"/>
      <c r="H34" s="230" t="s">
        <v>123</v>
      </c>
      <c r="I34" s="206"/>
      <c r="J34" s="230" t="s">
        <v>125</v>
      </c>
      <c r="K34" s="383"/>
      <c r="L34" s="1"/>
    </row>
    <row r="35" spans="1:12" s="90" customFormat="1" ht="16.5" customHeight="1">
      <c r="A35" s="381"/>
      <c r="B35" s="55"/>
      <c r="C35" s="55"/>
      <c r="D35" s="212" t="s">
        <v>121</v>
      </c>
      <c r="E35" s="387"/>
      <c r="F35" s="387"/>
      <c r="G35" s="388"/>
      <c r="H35" s="229" t="s">
        <v>124</v>
      </c>
      <c r="I35" s="387"/>
      <c r="J35" s="390"/>
      <c r="K35" s="391"/>
      <c r="L35" s="235" t="s">
        <v>135</v>
      </c>
    </row>
    <row r="36" spans="1:11" s="90" customFormat="1" ht="4.5" customHeight="1">
      <c r="A36" s="381"/>
      <c r="B36" s="55"/>
      <c r="C36" s="55"/>
      <c r="D36" s="219"/>
      <c r="E36" s="220"/>
      <c r="F36" s="220"/>
      <c r="G36" s="221"/>
      <c r="H36" s="231"/>
      <c r="I36" s="221"/>
      <c r="J36" s="221"/>
      <c r="K36" s="222"/>
    </row>
    <row r="37" spans="1:12" s="90" customFormat="1" ht="16.5" customHeight="1">
      <c r="A37" s="381"/>
      <c r="B37" s="55">
        <f>IF(AND(F37&lt;&gt;"",K37&lt;&gt;""),1,0)</f>
        <v>0</v>
      </c>
      <c r="C37" s="55"/>
      <c r="D37" s="217" t="s">
        <v>122</v>
      </c>
      <c r="E37" s="218"/>
      <c r="F37" s="389"/>
      <c r="G37" s="389"/>
      <c r="H37" s="230" t="s">
        <v>123</v>
      </c>
      <c r="I37" s="382"/>
      <c r="J37" s="230" t="s">
        <v>125</v>
      </c>
      <c r="K37" s="336"/>
      <c r="L37" s="237" t="s">
        <v>136</v>
      </c>
    </row>
    <row r="38" spans="1:12" s="90" customFormat="1" ht="16.5" customHeight="1">
      <c r="A38" s="381"/>
      <c r="B38" s="55"/>
      <c r="C38" s="55"/>
      <c r="D38" s="212" t="s">
        <v>121</v>
      </c>
      <c r="E38" s="387"/>
      <c r="F38" s="387"/>
      <c r="G38" s="388"/>
      <c r="H38" s="229" t="s">
        <v>124</v>
      </c>
      <c r="I38" s="392"/>
      <c r="J38" s="390"/>
      <c r="K38" s="391"/>
      <c r="L38" s="236" t="s">
        <v>137</v>
      </c>
    </row>
    <row r="39" spans="1:11" s="90" customFormat="1" ht="4.5" customHeight="1">
      <c r="A39" s="381"/>
      <c r="B39" s="55"/>
      <c r="C39" s="55"/>
      <c r="D39" s="219"/>
      <c r="E39" s="220"/>
      <c r="F39" s="220"/>
      <c r="G39" s="221"/>
      <c r="H39" s="231"/>
      <c r="I39" s="221"/>
      <c r="J39" s="221"/>
      <c r="K39" s="222"/>
    </row>
    <row r="40" spans="1:12" s="90" customFormat="1" ht="16.5" customHeight="1">
      <c r="A40" s="381"/>
      <c r="B40" s="55">
        <f>IF(AND(H40&lt;&gt;"",K40&lt;&gt;""),1,0)</f>
        <v>0</v>
      </c>
      <c r="C40" s="55"/>
      <c r="D40" s="217" t="s">
        <v>122</v>
      </c>
      <c r="E40" s="218"/>
      <c r="F40" s="389"/>
      <c r="G40" s="389"/>
      <c r="H40" s="230" t="s">
        <v>123</v>
      </c>
      <c r="I40" s="206"/>
      <c r="J40" s="230" t="s">
        <v>125</v>
      </c>
      <c r="K40" s="336"/>
      <c r="L40" s="1"/>
    </row>
    <row r="41" spans="1:11" s="90" customFormat="1" ht="16.5" customHeight="1">
      <c r="A41" s="381"/>
      <c r="B41" s="55"/>
      <c r="C41" s="55"/>
      <c r="D41" s="212" t="s">
        <v>121</v>
      </c>
      <c r="E41" s="387"/>
      <c r="F41" s="387"/>
      <c r="G41" s="388"/>
      <c r="H41" s="229" t="s">
        <v>124</v>
      </c>
      <c r="I41" s="387"/>
      <c r="J41" s="390"/>
      <c r="K41" s="391"/>
    </row>
    <row r="42" spans="1:11" s="90" customFormat="1" ht="4.5" customHeight="1">
      <c r="A42" s="381"/>
      <c r="B42" s="55"/>
      <c r="C42" s="55"/>
      <c r="D42" s="219"/>
      <c r="E42" s="220"/>
      <c r="F42" s="220"/>
      <c r="G42" s="221"/>
      <c r="H42" s="231"/>
      <c r="I42" s="221"/>
      <c r="J42" s="221"/>
      <c r="K42" s="222"/>
    </row>
    <row r="43" spans="1:12" s="90" customFormat="1" ht="16.5" customHeight="1">
      <c r="A43" s="381"/>
      <c r="B43" s="55">
        <f>IF(AND(F43&lt;&gt;"",K43&lt;&gt;""),1,0)</f>
        <v>0</v>
      </c>
      <c r="C43" s="55"/>
      <c r="D43" s="217" t="s">
        <v>122</v>
      </c>
      <c r="E43" s="218"/>
      <c r="F43" s="389"/>
      <c r="G43" s="389"/>
      <c r="H43" s="230" t="s">
        <v>123</v>
      </c>
      <c r="I43" s="206"/>
      <c r="J43" s="230" t="s">
        <v>125</v>
      </c>
      <c r="K43" s="336"/>
      <c r="L43" s="1"/>
    </row>
    <row r="44" spans="1:11" s="90" customFormat="1" ht="16.5" customHeight="1">
      <c r="A44" s="381"/>
      <c r="B44" s="55"/>
      <c r="C44" s="55"/>
      <c r="D44" s="212" t="s">
        <v>121</v>
      </c>
      <c r="E44" s="387"/>
      <c r="F44" s="387"/>
      <c r="G44" s="388"/>
      <c r="H44" s="229" t="s">
        <v>124</v>
      </c>
      <c r="I44" s="387"/>
      <c r="J44" s="390"/>
      <c r="K44" s="391"/>
    </row>
    <row r="45" spans="1:11" s="90" customFormat="1" ht="4.5" customHeight="1">
      <c r="A45" s="381"/>
      <c r="B45" s="55"/>
      <c r="C45" s="55"/>
      <c r="D45" s="219"/>
      <c r="E45" s="220"/>
      <c r="F45" s="220"/>
      <c r="G45" s="221"/>
      <c r="H45" s="231"/>
      <c r="I45" s="221"/>
      <c r="J45" s="221"/>
      <c r="K45" s="222"/>
    </row>
    <row r="46" spans="1:12" s="90" customFormat="1" ht="16.5" customHeight="1">
      <c r="A46" s="381"/>
      <c r="B46" s="55">
        <f>IF(AND(F46&lt;&gt;"",K46&lt;&gt;""),1,0)</f>
        <v>0</v>
      </c>
      <c r="C46" s="55"/>
      <c r="D46" s="217" t="s">
        <v>122</v>
      </c>
      <c r="E46" s="218"/>
      <c r="F46" s="389"/>
      <c r="G46" s="389"/>
      <c r="H46" s="230" t="s">
        <v>123</v>
      </c>
      <c r="I46" s="206"/>
      <c r="J46" s="230" t="s">
        <v>125</v>
      </c>
      <c r="K46" s="336"/>
      <c r="L46" s="1"/>
    </row>
    <row r="47" spans="1:11" s="90" customFormat="1" ht="16.5" customHeight="1">
      <c r="A47" s="381"/>
      <c r="B47" s="55"/>
      <c r="C47" s="55"/>
      <c r="D47" s="212" t="s">
        <v>121</v>
      </c>
      <c r="E47" s="387"/>
      <c r="F47" s="387"/>
      <c r="G47" s="388"/>
      <c r="H47" s="229" t="s">
        <v>124</v>
      </c>
      <c r="I47" s="387"/>
      <c r="J47" s="390"/>
      <c r="K47" s="391"/>
    </row>
    <row r="48" spans="1:11" s="90" customFormat="1" ht="4.5" customHeight="1">
      <c r="A48" s="381"/>
      <c r="B48" s="55"/>
      <c r="C48" s="55"/>
      <c r="D48" s="219"/>
      <c r="E48" s="220"/>
      <c r="F48" s="220"/>
      <c r="G48" s="221"/>
      <c r="H48" s="231"/>
      <c r="I48" s="221"/>
      <c r="J48" s="221"/>
      <c r="K48" s="222"/>
    </row>
    <row r="49" spans="1:12" s="90" customFormat="1" ht="16.5" customHeight="1">
      <c r="A49" s="381"/>
      <c r="B49" s="55">
        <f>IF(AND(F49&lt;&gt;"",K49&lt;&gt;""),1,0)</f>
        <v>0</v>
      </c>
      <c r="C49" s="55"/>
      <c r="D49" s="217" t="s">
        <v>122</v>
      </c>
      <c r="E49" s="218"/>
      <c r="F49" s="389"/>
      <c r="G49" s="389"/>
      <c r="H49" s="230" t="s">
        <v>123</v>
      </c>
      <c r="I49" s="206"/>
      <c r="J49" s="230" t="s">
        <v>125</v>
      </c>
      <c r="K49" s="336"/>
      <c r="L49" s="1"/>
    </row>
    <row r="50" spans="1:11" s="90" customFormat="1" ht="16.5" customHeight="1">
      <c r="A50" s="381"/>
      <c r="B50" s="55"/>
      <c r="C50" s="55"/>
      <c r="D50" s="212" t="s">
        <v>121</v>
      </c>
      <c r="E50" s="387"/>
      <c r="F50" s="387"/>
      <c r="G50" s="388"/>
      <c r="H50" s="229" t="s">
        <v>124</v>
      </c>
      <c r="I50" s="387"/>
      <c r="J50" s="390"/>
      <c r="K50" s="391"/>
    </row>
    <row r="51" spans="1:11" s="90" customFormat="1" ht="4.5" customHeight="1" thickBot="1">
      <c r="A51" s="381"/>
      <c r="B51" s="55"/>
      <c r="C51" s="55"/>
      <c r="D51" s="223"/>
      <c r="E51" s="224"/>
      <c r="F51" s="224"/>
      <c r="G51" s="225"/>
      <c r="H51" s="233"/>
      <c r="I51" s="225"/>
      <c r="J51" s="225"/>
      <c r="K51" s="226"/>
    </row>
    <row r="52" spans="4:11" ht="6.75" customHeight="1" thickBot="1">
      <c r="D52" s="102"/>
      <c r="E52" s="102"/>
      <c r="F52" s="102"/>
      <c r="G52" s="91"/>
      <c r="H52" s="91"/>
      <c r="I52" s="91"/>
      <c r="J52" s="91"/>
      <c r="K52" s="91"/>
    </row>
    <row r="53" spans="2:11" ht="15.75" customHeight="1" thickBot="1">
      <c r="B53" s="107">
        <f>SUM($B$16:$B$52)</f>
        <v>0</v>
      </c>
      <c r="D53" s="102"/>
      <c r="E53" s="1"/>
      <c r="F53" s="1"/>
      <c r="G53" s="202" t="s">
        <v>129</v>
      </c>
      <c r="H53" s="201"/>
      <c r="I53" s="238"/>
      <c r="J53" s="267" t="str">
        <f>IF(B53=0,"",B53)&amp;"   x   "&amp;TEXT(J5,"0,00 €")&amp;"  =    "</f>
        <v>   x   13,00 €  =    </v>
      </c>
      <c r="K53" s="103">
        <f>B53*J5</f>
        <v>0</v>
      </c>
    </row>
    <row r="54" spans="5:11" ht="18.75" customHeight="1">
      <c r="E54" s="91"/>
      <c r="F54" s="239" t="str">
        <f>'Récap. financier'!B24</f>
        <v>Paiement par chèque bancaire à établir à l'ordre de :   " FFTT ligue régionale IDF de TT "</v>
      </c>
      <c r="H54" s="109"/>
      <c r="I54" s="109"/>
      <c r="K54" s="91"/>
    </row>
    <row r="55" spans="1:11" s="1" customFormat="1" ht="18.75" customHeight="1">
      <c r="A55" s="58"/>
      <c r="B55" s="58"/>
      <c r="D55" s="92" t="s">
        <v>185</v>
      </c>
      <c r="E55" s="104"/>
      <c r="F55" s="104"/>
      <c r="G55" s="203" t="str">
        <f>'Récap. financier'!$C$25</f>
        <v>Ligue d'ILE-de-FRANCE TT</v>
      </c>
      <c r="H55" s="105"/>
      <c r="I55" s="105"/>
      <c r="J55" s="9"/>
      <c r="K55" s="9"/>
    </row>
    <row r="56" spans="1:11" s="1" customFormat="1" ht="14.25" customHeight="1">
      <c r="A56" s="58"/>
      <c r="B56" s="58"/>
      <c r="D56" s="114"/>
      <c r="E56" s="104"/>
      <c r="F56" s="104"/>
      <c r="G56" s="203" t="str">
        <f>'Récap. financier'!$C$26&amp;",  "&amp;'Récap. financier'!$C$27</f>
        <v>1 à 3 rue de la Poterie,  93200 SAINT-DENIS</v>
      </c>
      <c r="H56" s="105"/>
      <c r="I56" s="105"/>
      <c r="J56" s="9"/>
      <c r="K56" s="9"/>
    </row>
    <row r="57" spans="1:11" s="1" customFormat="1" ht="20.25" customHeight="1">
      <c r="A57" s="58"/>
      <c r="B57" s="58"/>
      <c r="D57" s="327" t="s">
        <v>184</v>
      </c>
      <c r="G57" s="203" t="str">
        <f>Instructions!$E$49</f>
        <v>iledefrance@fftt-idf.com</v>
      </c>
      <c r="H57" s="105"/>
      <c r="I57" s="105"/>
      <c r="J57" s="9"/>
      <c r="K57" s="9"/>
    </row>
    <row r="58" spans="4:11" ht="24.75" customHeight="1">
      <c r="D58" s="228"/>
      <c r="E58" s="110"/>
      <c r="F58" s="110"/>
      <c r="G58" s="228" t="s">
        <v>138</v>
      </c>
      <c r="H58" s="110"/>
      <c r="I58" s="363" t="s">
        <v>219</v>
      </c>
      <c r="J58" s="110"/>
      <c r="K58" s="110"/>
    </row>
  </sheetData>
  <sheetProtection sheet="1" objects="1" scenarios="1"/>
  <mergeCells count="39">
    <mergeCell ref="E20:G20"/>
    <mergeCell ref="E23:G23"/>
    <mergeCell ref="E26:G26"/>
    <mergeCell ref="E29:G29"/>
    <mergeCell ref="F25:G25"/>
    <mergeCell ref="F22:G22"/>
    <mergeCell ref="F37:G37"/>
    <mergeCell ref="F34:G34"/>
    <mergeCell ref="F31:G31"/>
    <mergeCell ref="F28:G28"/>
    <mergeCell ref="E32:G32"/>
    <mergeCell ref="E35:G35"/>
    <mergeCell ref="E38:G38"/>
    <mergeCell ref="E41:G41"/>
    <mergeCell ref="F49:G49"/>
    <mergeCell ref="F46:G46"/>
    <mergeCell ref="F43:G43"/>
    <mergeCell ref="F40:G40"/>
    <mergeCell ref="I44:K44"/>
    <mergeCell ref="I47:K47"/>
    <mergeCell ref="I50:K50"/>
    <mergeCell ref="E44:G44"/>
    <mergeCell ref="E47:G47"/>
    <mergeCell ref="E50:G50"/>
    <mergeCell ref="I38:K38"/>
    <mergeCell ref="I41:K41"/>
    <mergeCell ref="I20:K20"/>
    <mergeCell ref="I23:K23"/>
    <mergeCell ref="I26:K26"/>
    <mergeCell ref="I29:K29"/>
    <mergeCell ref="I32:K32"/>
    <mergeCell ref="I35:K35"/>
    <mergeCell ref="F19:G19"/>
    <mergeCell ref="F16:G16"/>
    <mergeCell ref="L8:L9"/>
    <mergeCell ref="L3:L4"/>
    <mergeCell ref="I17:K17"/>
    <mergeCell ref="E17:G17"/>
    <mergeCell ref="L5:L6"/>
  </mergeCells>
  <printOptions/>
  <pageMargins left="0.31496062992125984" right="0.31496062992125984" top="0.2362204724409449" bottom="0.5118110236220472" header="0.03937007874015748" footer="0.31496062992125984"/>
  <pageSetup fitToHeight="1" fitToWidth="1"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_IndivF">
    <pageSetUpPr fitToPage="1"/>
  </sheetPr>
  <dimension ref="A1:L57"/>
  <sheetViews>
    <sheetView showGridLines="0" showRowColHeaders="0" zoomScalePageLayoutView="0" workbookViewId="0" topLeftCell="C1">
      <selection activeCell="A1" sqref="A1"/>
    </sheetView>
  </sheetViews>
  <sheetFormatPr defaultColWidth="11.00390625" defaultRowHeight="14.25"/>
  <cols>
    <col min="1" max="1" width="6.625" style="58" hidden="1" customWidth="1"/>
    <col min="2" max="2" width="5.875" style="58" hidden="1" customWidth="1"/>
    <col min="3" max="3" width="0.6171875" style="85" customWidth="1"/>
    <col min="4" max="4" width="5.50390625" style="85" customWidth="1"/>
    <col min="5" max="5" width="4.375" style="85" customWidth="1"/>
    <col min="6" max="6" width="5.875" style="85" customWidth="1"/>
    <col min="7" max="7" width="37.25390625" style="85" customWidth="1"/>
    <col min="8" max="8" width="5.75390625" style="85" customWidth="1"/>
    <col min="9" max="9" width="8.125" style="85" customWidth="1"/>
    <col min="10" max="10" width="7.375" style="85" customWidth="1"/>
    <col min="11" max="11" width="12.625" style="85" customWidth="1"/>
    <col min="12" max="12" width="47.125" style="85" customWidth="1"/>
    <col min="13" max="16384" width="11.00390625" style="85" customWidth="1"/>
  </cols>
  <sheetData>
    <row r="1" spans="1:11" s="36" customFormat="1" ht="16.5" customHeight="1">
      <c r="A1" s="367" t="s">
        <v>206</v>
      </c>
      <c r="B1" s="58" t="s">
        <v>210</v>
      </c>
      <c r="D1" s="123" t="str">
        <f>'Récap. financier'!B1</f>
        <v>FFTT  -  Ligue d’Ile-de-France  -  Commission Corporative</v>
      </c>
      <c r="E1" s="125"/>
      <c r="F1" s="125"/>
      <c r="G1" s="125"/>
      <c r="H1" s="125"/>
      <c r="I1" s="125"/>
      <c r="J1" s="125"/>
      <c r="K1" s="126" t="str">
        <f>'Récap. financier'!F1</f>
        <v>Saison 2017 - 2018</v>
      </c>
    </row>
    <row r="2" spans="1:2" ht="11.25" customHeight="1" thickBot="1">
      <c r="A2" s="58">
        <v>3</v>
      </c>
      <c r="B2" s="58">
        <v>0</v>
      </c>
    </row>
    <row r="3" spans="1:12" ht="31.5" customHeight="1" thickBot="1" thickTop="1">
      <c r="A3" s="58">
        <v>6</v>
      </c>
      <c r="B3" s="58">
        <v>0</v>
      </c>
      <c r="D3" s="2" t="s">
        <v>111</v>
      </c>
      <c r="E3" s="2"/>
      <c r="F3" s="2"/>
      <c r="G3" s="2"/>
      <c r="H3" s="2"/>
      <c r="I3" s="2"/>
      <c r="J3" s="3"/>
      <c r="K3" s="3"/>
      <c r="L3" s="393" t="s">
        <v>145</v>
      </c>
    </row>
    <row r="4" spans="1:12" ht="6" customHeight="1" thickTop="1">
      <c r="A4" s="58">
        <v>8</v>
      </c>
      <c r="B4" s="58">
        <v>0</v>
      </c>
      <c r="L4" s="394"/>
    </row>
    <row r="5" spans="1:12" ht="18.75" customHeight="1">
      <c r="A5" s="58">
        <v>2</v>
      </c>
      <c r="B5" s="380">
        <v>0</v>
      </c>
      <c r="D5" s="204">
        <v>42988</v>
      </c>
      <c r="E5" s="205"/>
      <c r="F5" s="205"/>
      <c r="G5" s="205"/>
      <c r="H5" s="205"/>
      <c r="I5" s="128"/>
      <c r="J5"/>
      <c r="K5"/>
      <c r="L5" s="399"/>
    </row>
    <row r="6" spans="1:12" ht="6" customHeight="1" thickBot="1">
      <c r="A6" s="58">
        <v>6</v>
      </c>
      <c r="B6" s="58">
        <v>3</v>
      </c>
      <c r="D6" s="86"/>
      <c r="E6" s="86"/>
      <c r="F6" s="86"/>
      <c r="G6" s="86"/>
      <c r="H6" s="86"/>
      <c r="I6" s="86"/>
      <c r="J6" s="86"/>
      <c r="K6" s="86"/>
      <c r="L6" s="400"/>
    </row>
    <row r="7" spans="1:2" s="1" customFormat="1" ht="7.5" customHeight="1" thickBot="1" thickTop="1">
      <c r="A7" s="58">
        <v>1</v>
      </c>
      <c r="B7" s="58">
        <v>3</v>
      </c>
    </row>
    <row r="8" spans="1:12" ht="21.75" customHeight="1" thickBot="1" thickTop="1">
      <c r="A8" s="58">
        <v>3</v>
      </c>
      <c r="B8" s="58">
        <v>0</v>
      </c>
      <c r="D8" s="198" t="s">
        <v>127</v>
      </c>
      <c r="E8" s="243">
        <f>IF('Récap. financier'!B8="","",'Récap. financier'!B8)</f>
      </c>
      <c r="F8" s="326"/>
      <c r="G8" s="199"/>
      <c r="H8" s="245"/>
      <c r="I8" s="197" t="s">
        <v>126</v>
      </c>
      <c r="J8" s="243">
        <f>IF('Récap. financier'!E8="","",'Récap. financier'!E8)</f>
      </c>
      <c r="K8" s="195"/>
      <c r="L8" s="401" t="s">
        <v>91</v>
      </c>
    </row>
    <row r="9" spans="1:12" ht="7.5" customHeight="1" thickBot="1" thickTop="1">
      <c r="A9" s="58">
        <v>0</v>
      </c>
      <c r="B9" s="58">
        <v>0</v>
      </c>
      <c r="L9" s="386"/>
    </row>
    <row r="10" spans="4:11" ht="20.25" customHeight="1" thickTop="1">
      <c r="D10" s="190" t="s">
        <v>23</v>
      </c>
      <c r="E10" s="191"/>
      <c r="F10" s="191"/>
      <c r="G10" s="192"/>
      <c r="H10" s="192"/>
      <c r="I10" s="287" t="s">
        <v>67</v>
      </c>
      <c r="J10" s="288" t="s">
        <v>68</v>
      </c>
      <c r="K10" s="287" t="s">
        <v>128</v>
      </c>
    </row>
    <row r="11" spans="2:11" s="70" customFormat="1" ht="18" customHeight="1">
      <c r="B11" s="54"/>
      <c r="D11" s="227" t="s">
        <v>32</v>
      </c>
      <c r="E11" s="200"/>
      <c r="F11" s="200"/>
      <c r="G11" s="207"/>
      <c r="H11" s="208" t="s">
        <v>66</v>
      </c>
      <c r="I11" s="88"/>
      <c r="J11" s="89"/>
      <c r="K11" s="122"/>
    </row>
    <row r="12" spans="2:11" s="70" customFormat="1" ht="18" customHeight="1">
      <c r="B12" s="54"/>
      <c r="D12" s="227" t="s">
        <v>34</v>
      </c>
      <c r="E12" s="200"/>
      <c r="F12" s="200"/>
      <c r="G12" s="207"/>
      <c r="H12" s="208" t="s">
        <v>66</v>
      </c>
      <c r="I12" s="88"/>
      <c r="J12" s="89"/>
      <c r="K12" s="122"/>
    </row>
    <row r="13" spans="4:12" ht="7.5" customHeight="1" thickBot="1">
      <c r="D13" s="91"/>
      <c r="E13" s="91"/>
      <c r="F13" s="91"/>
      <c r="G13" s="91"/>
      <c r="H13" s="91"/>
      <c r="I13" s="91"/>
      <c r="J13" s="91"/>
      <c r="K13" s="91"/>
      <c r="L13" s="70"/>
    </row>
    <row r="14" spans="4:12" ht="7.5" customHeight="1" thickBot="1" thickTop="1">
      <c r="D14" s="349"/>
      <c r="E14" s="349"/>
      <c r="F14" s="349"/>
      <c r="G14" s="349"/>
      <c r="H14" s="349"/>
      <c r="I14" s="349"/>
      <c r="J14" s="349"/>
      <c r="K14" s="349"/>
      <c r="L14" s="70"/>
    </row>
    <row r="15" spans="2:12" ht="18.75" customHeight="1" thickBot="1">
      <c r="B15" s="58">
        <f>SUM($B$17:$B$29)</f>
        <v>0</v>
      </c>
      <c r="D15" s="259" t="s">
        <v>149</v>
      </c>
      <c r="E15" s="260"/>
      <c r="F15" s="260"/>
      <c r="G15" s="260"/>
      <c r="H15" s="260"/>
      <c r="I15" s="261"/>
      <c r="J15" s="106">
        <f>'Récap. financier'!D14</f>
        <v>13</v>
      </c>
      <c r="K15" s="289" t="s">
        <v>154</v>
      </c>
      <c r="L15" s="70"/>
    </row>
    <row r="16" spans="4:11" ht="18" customHeight="1" thickBot="1">
      <c r="D16" s="262" t="s">
        <v>151</v>
      </c>
      <c r="E16" s="263"/>
      <c r="F16" s="263"/>
      <c r="G16" s="264"/>
      <c r="H16" s="264"/>
      <c r="I16" s="263"/>
      <c r="J16" s="263"/>
      <c r="K16" s="265"/>
    </row>
    <row r="17" spans="1:12" s="90" customFormat="1" ht="16.5" customHeight="1">
      <c r="A17" s="381" t="s">
        <v>218</v>
      </c>
      <c r="B17" s="55">
        <f>IF(AND(F17&lt;&gt;"",K17&lt;&gt;""),1,0)</f>
        <v>0</v>
      </c>
      <c r="C17" s="55"/>
      <c r="D17" s="209" t="s">
        <v>122</v>
      </c>
      <c r="E17" s="210"/>
      <c r="F17" s="398"/>
      <c r="G17" s="398"/>
      <c r="H17" s="211" t="s">
        <v>123</v>
      </c>
      <c r="I17" s="193"/>
      <c r="J17" s="211" t="s">
        <v>125</v>
      </c>
      <c r="K17" s="335"/>
      <c r="L17" s="234" t="s">
        <v>131</v>
      </c>
    </row>
    <row r="18" spans="1:12" s="90" customFormat="1" ht="16.5" customHeight="1">
      <c r="A18" s="381"/>
      <c r="B18" s="55"/>
      <c r="C18" s="55"/>
      <c r="D18" s="212" t="s">
        <v>121</v>
      </c>
      <c r="E18" s="387"/>
      <c r="F18" s="387"/>
      <c r="G18" s="388"/>
      <c r="H18" s="229" t="s">
        <v>124</v>
      </c>
      <c r="I18" s="387"/>
      <c r="J18" s="388"/>
      <c r="K18" s="397"/>
      <c r="L18" s="235" t="s">
        <v>152</v>
      </c>
    </row>
    <row r="19" spans="1:11" s="90" customFormat="1" ht="4.5" customHeight="1">
      <c r="A19" s="381"/>
      <c r="B19" s="55"/>
      <c r="C19" s="55"/>
      <c r="D19" s="214"/>
      <c r="E19" s="215"/>
      <c r="F19" s="215"/>
      <c r="G19" s="213"/>
      <c r="H19" s="229"/>
      <c r="I19" s="213"/>
      <c r="J19" s="213"/>
      <c r="K19" s="216"/>
    </row>
    <row r="20" spans="1:12" s="90" customFormat="1" ht="16.5" customHeight="1">
      <c r="A20" s="381"/>
      <c r="B20" s="55">
        <f>IF(AND(F20&lt;&gt;"",K20&lt;&gt;""),1,0)</f>
        <v>0</v>
      </c>
      <c r="C20" s="55"/>
      <c r="D20" s="217" t="s">
        <v>122</v>
      </c>
      <c r="E20" s="218"/>
      <c r="F20" s="389"/>
      <c r="G20" s="389"/>
      <c r="H20" s="230" t="s">
        <v>123</v>
      </c>
      <c r="I20" s="206"/>
      <c r="J20" s="230" t="s">
        <v>125</v>
      </c>
      <c r="K20" s="336"/>
      <c r="L20" s="235" t="s">
        <v>133</v>
      </c>
    </row>
    <row r="21" spans="1:11" s="90" customFormat="1" ht="16.5" customHeight="1">
      <c r="A21" s="381"/>
      <c r="B21" s="55"/>
      <c r="C21" s="55"/>
      <c r="D21" s="212" t="s">
        <v>121</v>
      </c>
      <c r="E21" s="387"/>
      <c r="F21" s="387"/>
      <c r="G21" s="388"/>
      <c r="H21" s="229" t="s">
        <v>124</v>
      </c>
      <c r="I21" s="387"/>
      <c r="J21" s="390"/>
      <c r="K21" s="391"/>
    </row>
    <row r="22" spans="1:11" s="90" customFormat="1" ht="4.5" customHeight="1">
      <c r="A22" s="381"/>
      <c r="B22" s="55"/>
      <c r="C22" s="55"/>
      <c r="D22" s="219"/>
      <c r="E22" s="220"/>
      <c r="F22" s="220"/>
      <c r="G22" s="221"/>
      <c r="H22" s="231"/>
      <c r="I22" s="221"/>
      <c r="J22" s="221"/>
      <c r="K22" s="222"/>
    </row>
    <row r="23" spans="1:12" s="90" customFormat="1" ht="16.5" customHeight="1">
      <c r="A23" s="381"/>
      <c r="B23" s="55">
        <f>IF(AND(F23&lt;&gt;"",K23&lt;&gt;""),1,0)</f>
        <v>0</v>
      </c>
      <c r="C23" s="55"/>
      <c r="D23" s="217" t="s">
        <v>122</v>
      </c>
      <c r="E23" s="218"/>
      <c r="F23" s="389"/>
      <c r="G23" s="389"/>
      <c r="H23" s="230" t="s">
        <v>123</v>
      </c>
      <c r="I23" s="206"/>
      <c r="J23" s="230" t="s">
        <v>125</v>
      </c>
      <c r="K23" s="336"/>
      <c r="L23" s="235" t="s">
        <v>139</v>
      </c>
    </row>
    <row r="24" spans="1:12" s="90" customFormat="1" ht="16.5" customHeight="1">
      <c r="A24" s="381"/>
      <c r="B24" s="55"/>
      <c r="C24" s="55"/>
      <c r="D24" s="212" t="s">
        <v>121</v>
      </c>
      <c r="E24" s="387"/>
      <c r="F24" s="387"/>
      <c r="G24" s="388"/>
      <c r="H24" s="229" t="s">
        <v>124</v>
      </c>
      <c r="I24" s="387"/>
      <c r="J24" s="390"/>
      <c r="K24" s="391"/>
      <c r="L24" s="235" t="s">
        <v>140</v>
      </c>
    </row>
    <row r="25" spans="1:11" s="90" customFormat="1" ht="4.5" customHeight="1">
      <c r="A25" s="381"/>
      <c r="B25" s="55"/>
      <c r="C25" s="55"/>
      <c r="D25" s="219"/>
      <c r="E25" s="220"/>
      <c r="F25" s="220"/>
      <c r="G25" s="221"/>
      <c r="H25" s="231"/>
      <c r="I25" s="221"/>
      <c r="J25" s="221"/>
      <c r="K25" s="222"/>
    </row>
    <row r="26" spans="1:12" s="90" customFormat="1" ht="16.5" customHeight="1">
      <c r="A26" s="381"/>
      <c r="B26" s="55">
        <f>IF(AND(F26&lt;&gt;"",K26&lt;&gt;""),1,0)</f>
        <v>0</v>
      </c>
      <c r="C26" s="55"/>
      <c r="D26" s="217" t="s">
        <v>122</v>
      </c>
      <c r="E26" s="218"/>
      <c r="F26" s="389"/>
      <c r="G26" s="389"/>
      <c r="H26" s="230" t="s">
        <v>123</v>
      </c>
      <c r="I26" s="206"/>
      <c r="J26" s="230" t="s">
        <v>125</v>
      </c>
      <c r="K26" s="336"/>
      <c r="L26" s="235" t="s">
        <v>142</v>
      </c>
    </row>
    <row r="27" spans="1:12" s="90" customFormat="1" ht="16.5" customHeight="1">
      <c r="A27" s="381"/>
      <c r="B27" s="55"/>
      <c r="C27" s="55"/>
      <c r="D27" s="212" t="s">
        <v>121</v>
      </c>
      <c r="E27" s="387"/>
      <c r="F27" s="387"/>
      <c r="G27" s="388"/>
      <c r="H27" s="229" t="s">
        <v>124</v>
      </c>
      <c r="I27" s="387"/>
      <c r="J27" s="390"/>
      <c r="K27" s="391"/>
      <c r="L27" s="236" t="s">
        <v>143</v>
      </c>
    </row>
    <row r="28" spans="1:11" s="90" customFormat="1" ht="4.5" customHeight="1">
      <c r="A28" s="381"/>
      <c r="B28" s="55"/>
      <c r="C28" s="55"/>
      <c r="D28" s="219"/>
      <c r="E28" s="220"/>
      <c r="F28" s="220"/>
      <c r="G28" s="221"/>
      <c r="H28" s="231"/>
      <c r="I28" s="221"/>
      <c r="J28" s="221"/>
      <c r="K28" s="222"/>
    </row>
    <row r="29" spans="1:12" s="90" customFormat="1" ht="16.5" customHeight="1">
      <c r="A29" s="381"/>
      <c r="B29" s="55">
        <f>IF(AND(F29&lt;&gt;"",K29&lt;&gt;""),1,0)</f>
        <v>0</v>
      </c>
      <c r="C29" s="55"/>
      <c r="D29" s="217" t="s">
        <v>122</v>
      </c>
      <c r="E29" s="218"/>
      <c r="F29" s="389"/>
      <c r="G29" s="389"/>
      <c r="H29" s="230" t="s">
        <v>123</v>
      </c>
      <c r="I29" s="206"/>
      <c r="J29" s="230" t="s">
        <v>125</v>
      </c>
      <c r="K29" s="336"/>
      <c r="L29" s="240" t="s">
        <v>144</v>
      </c>
    </row>
    <row r="30" spans="1:11" s="90" customFormat="1" ht="16.5" customHeight="1">
      <c r="A30" s="381"/>
      <c r="B30" s="55"/>
      <c r="C30" s="55"/>
      <c r="D30" s="212" t="s">
        <v>121</v>
      </c>
      <c r="E30" s="387"/>
      <c r="F30" s="387"/>
      <c r="G30" s="388"/>
      <c r="H30" s="229" t="s">
        <v>124</v>
      </c>
      <c r="I30" s="387"/>
      <c r="J30" s="390"/>
      <c r="K30" s="391"/>
    </row>
    <row r="31" spans="1:11" s="90" customFormat="1" ht="4.5" customHeight="1" thickBot="1">
      <c r="A31" s="381"/>
      <c r="B31" s="55"/>
      <c r="C31" s="55"/>
      <c r="D31" s="223"/>
      <c r="E31" s="224"/>
      <c r="F31" s="224"/>
      <c r="G31" s="225"/>
      <c r="H31" s="233"/>
      <c r="I31" s="225"/>
      <c r="J31" s="225"/>
      <c r="K31" s="226"/>
    </row>
    <row r="32" spans="1:11" s="90" customFormat="1" ht="9.75" customHeight="1" thickBot="1">
      <c r="A32" s="381"/>
      <c r="B32" s="55"/>
      <c r="C32" s="55"/>
      <c r="D32" s="252"/>
      <c r="E32" s="215"/>
      <c r="F32" s="215"/>
      <c r="G32" s="213"/>
      <c r="H32" s="229"/>
      <c r="I32" s="213"/>
      <c r="J32" s="213"/>
      <c r="K32" s="253"/>
    </row>
    <row r="33" spans="2:12" ht="18.75" customHeight="1" thickBot="1">
      <c r="B33" s="58">
        <f>SUM($B$36:$B$48)</f>
        <v>0</v>
      </c>
      <c r="D33" s="259" t="s">
        <v>150</v>
      </c>
      <c r="E33" s="260"/>
      <c r="F33" s="260"/>
      <c r="G33" s="260"/>
      <c r="H33" s="260"/>
      <c r="I33" s="261"/>
      <c r="J33" s="106">
        <f>'Récap. financier'!D15</f>
        <v>13</v>
      </c>
      <c r="K33" s="338" t="s">
        <v>190</v>
      </c>
      <c r="L33" s="236" t="s">
        <v>191</v>
      </c>
    </row>
    <row r="34" spans="4:12" ht="12.75" customHeight="1">
      <c r="D34" s="266" t="s">
        <v>148</v>
      </c>
      <c r="E34" s="248"/>
      <c r="F34" s="248"/>
      <c r="G34" s="249"/>
      <c r="H34" s="249"/>
      <c r="I34" s="248"/>
      <c r="J34" s="248"/>
      <c r="K34" s="257"/>
      <c r="L34" s="235" t="s">
        <v>134</v>
      </c>
    </row>
    <row r="35" spans="4:11" ht="13.5" customHeight="1" thickBot="1">
      <c r="D35" s="258" t="str">
        <f>"au 1er janvier de la saison en cours (joueuses nées en "&amp;'Récap. financier'!$G$1-41&amp;" et avant)."</f>
        <v>au 1er janvier de la saison en cours (joueuses nées en 1977 et avant).</v>
      </c>
      <c r="E35" s="254"/>
      <c r="F35" s="254"/>
      <c r="G35" s="255"/>
      <c r="H35" s="255"/>
      <c r="I35" s="254"/>
      <c r="J35" s="254"/>
      <c r="K35" s="256"/>
    </row>
    <row r="36" spans="1:12" s="90" customFormat="1" ht="16.5" customHeight="1">
      <c r="A36" s="381" t="s">
        <v>218</v>
      </c>
      <c r="B36" s="55">
        <f>IF(AND(F36&lt;&gt;"",K36&lt;&gt;""),1,0)</f>
        <v>0</v>
      </c>
      <c r="C36" s="55"/>
      <c r="D36" s="209" t="s">
        <v>122</v>
      </c>
      <c r="E36" s="210"/>
      <c r="F36" s="398"/>
      <c r="G36" s="398"/>
      <c r="H36" s="211" t="s">
        <v>123</v>
      </c>
      <c r="I36" s="193"/>
      <c r="J36" s="211" t="s">
        <v>125</v>
      </c>
      <c r="K36" s="335"/>
      <c r="L36" s="235" t="s">
        <v>135</v>
      </c>
    </row>
    <row r="37" spans="1:12" s="90" customFormat="1" ht="16.5" customHeight="1">
      <c r="A37" s="381"/>
      <c r="B37" s="55"/>
      <c r="C37" s="55"/>
      <c r="D37" s="212" t="s">
        <v>121</v>
      </c>
      <c r="E37" s="387"/>
      <c r="F37" s="387"/>
      <c r="G37" s="388"/>
      <c r="H37" s="229" t="s">
        <v>124</v>
      </c>
      <c r="I37" s="387"/>
      <c r="J37" s="390"/>
      <c r="K37" s="391"/>
      <c r="L37" s="236" t="s">
        <v>136</v>
      </c>
    </row>
    <row r="38" spans="1:11" s="90" customFormat="1" ht="4.5" customHeight="1">
      <c r="A38" s="381"/>
      <c r="B38" s="55"/>
      <c r="C38" s="55"/>
      <c r="D38" s="219"/>
      <c r="E38" s="220"/>
      <c r="F38" s="220"/>
      <c r="G38" s="221"/>
      <c r="H38" s="231"/>
      <c r="I38" s="221"/>
      <c r="J38" s="221"/>
      <c r="K38" s="222"/>
    </row>
    <row r="39" spans="1:12" s="90" customFormat="1" ht="16.5" customHeight="1">
      <c r="A39" s="381"/>
      <c r="B39" s="55">
        <f>IF(AND(F39&lt;&gt;"",K39&lt;&gt;""),1,0)</f>
        <v>0</v>
      </c>
      <c r="C39" s="55"/>
      <c r="D39" s="217" t="s">
        <v>122</v>
      </c>
      <c r="E39" s="218"/>
      <c r="F39" s="389"/>
      <c r="G39" s="389"/>
      <c r="H39" s="230" t="s">
        <v>123</v>
      </c>
      <c r="I39" s="206"/>
      <c r="J39" s="230" t="s">
        <v>125</v>
      </c>
      <c r="K39" s="336"/>
      <c r="L39" s="240" t="s">
        <v>137</v>
      </c>
    </row>
    <row r="40" spans="1:11" s="90" customFormat="1" ht="16.5" customHeight="1">
      <c r="A40" s="381"/>
      <c r="B40" s="55"/>
      <c r="C40" s="55"/>
      <c r="D40" s="212" t="s">
        <v>121</v>
      </c>
      <c r="E40" s="387"/>
      <c r="F40" s="387"/>
      <c r="G40" s="388"/>
      <c r="H40" s="229" t="s">
        <v>124</v>
      </c>
      <c r="I40" s="387"/>
      <c r="J40" s="390"/>
      <c r="K40" s="391"/>
    </row>
    <row r="41" spans="1:11" s="90" customFormat="1" ht="4.5" customHeight="1">
      <c r="A41" s="381"/>
      <c r="B41" s="55"/>
      <c r="C41" s="55"/>
      <c r="D41" s="219"/>
      <c r="E41" s="220"/>
      <c r="F41" s="220"/>
      <c r="G41" s="221"/>
      <c r="H41" s="231"/>
      <c r="I41" s="221"/>
      <c r="J41" s="221"/>
      <c r="K41" s="222"/>
    </row>
    <row r="42" spans="1:12" s="90" customFormat="1" ht="16.5" customHeight="1">
      <c r="A42" s="381"/>
      <c r="B42" s="55">
        <f>IF(AND(F42&lt;&gt;"",K42&lt;&gt;""),1,0)</f>
        <v>0</v>
      </c>
      <c r="C42" s="55"/>
      <c r="D42" s="217" t="s">
        <v>122</v>
      </c>
      <c r="E42" s="218"/>
      <c r="F42" s="389"/>
      <c r="G42" s="389"/>
      <c r="H42" s="230" t="s">
        <v>123</v>
      </c>
      <c r="I42" s="206"/>
      <c r="J42" s="230" t="s">
        <v>125</v>
      </c>
      <c r="K42" s="336"/>
      <c r="L42" s="1"/>
    </row>
    <row r="43" spans="1:11" s="90" customFormat="1" ht="16.5" customHeight="1">
      <c r="A43" s="381"/>
      <c r="B43" s="55"/>
      <c r="C43" s="55"/>
      <c r="D43" s="212" t="s">
        <v>121</v>
      </c>
      <c r="E43" s="387"/>
      <c r="F43" s="387"/>
      <c r="G43" s="388"/>
      <c r="H43" s="229" t="s">
        <v>124</v>
      </c>
      <c r="I43" s="387"/>
      <c r="J43" s="390"/>
      <c r="K43" s="391"/>
    </row>
    <row r="44" spans="1:11" s="90" customFormat="1" ht="4.5" customHeight="1">
      <c r="A44" s="381"/>
      <c r="B44" s="55"/>
      <c r="C44" s="55"/>
      <c r="D44" s="219"/>
      <c r="E44" s="220"/>
      <c r="F44" s="220"/>
      <c r="G44" s="221"/>
      <c r="H44" s="231"/>
      <c r="I44" s="221"/>
      <c r="J44" s="221"/>
      <c r="K44" s="222"/>
    </row>
    <row r="45" spans="1:11" s="90" customFormat="1" ht="16.5" customHeight="1">
      <c r="A45" s="381"/>
      <c r="B45" s="55">
        <f>IF(AND(F45&lt;&gt;"",K45&lt;&gt;""),1,0)</f>
        <v>0</v>
      </c>
      <c r="C45" s="55"/>
      <c r="D45" s="217" t="s">
        <v>122</v>
      </c>
      <c r="E45" s="218"/>
      <c r="F45" s="389"/>
      <c r="G45" s="389"/>
      <c r="H45" s="230" t="s">
        <v>123</v>
      </c>
      <c r="I45" s="206"/>
      <c r="J45" s="230" t="s">
        <v>125</v>
      </c>
      <c r="K45" s="336"/>
    </row>
    <row r="46" spans="1:11" s="90" customFormat="1" ht="16.5" customHeight="1">
      <c r="A46" s="381"/>
      <c r="B46" s="55"/>
      <c r="C46" s="55"/>
      <c r="D46" s="212" t="s">
        <v>121</v>
      </c>
      <c r="E46" s="387"/>
      <c r="F46" s="387"/>
      <c r="G46" s="388"/>
      <c r="H46" s="229" t="s">
        <v>124</v>
      </c>
      <c r="I46" s="387"/>
      <c r="J46" s="390"/>
      <c r="K46" s="391"/>
    </row>
    <row r="47" spans="1:11" s="90" customFormat="1" ht="4.5" customHeight="1">
      <c r="A47" s="381"/>
      <c r="B47" s="55"/>
      <c r="C47" s="55"/>
      <c r="D47" s="219"/>
      <c r="E47" s="220"/>
      <c r="F47" s="220"/>
      <c r="G47" s="221"/>
      <c r="H47" s="231"/>
      <c r="I47" s="221"/>
      <c r="J47" s="221"/>
      <c r="K47" s="222"/>
    </row>
    <row r="48" spans="1:12" s="90" customFormat="1" ht="16.5" customHeight="1">
      <c r="A48" s="381"/>
      <c r="B48" s="55">
        <f>IF(AND(F48&lt;&gt;"",K48&lt;&gt;""),1,0)</f>
        <v>0</v>
      </c>
      <c r="C48" s="55"/>
      <c r="D48" s="217" t="s">
        <v>122</v>
      </c>
      <c r="E48" s="218"/>
      <c r="F48" s="389"/>
      <c r="G48" s="389"/>
      <c r="H48" s="230" t="s">
        <v>123</v>
      </c>
      <c r="I48" s="206"/>
      <c r="J48" s="230" t="s">
        <v>125</v>
      </c>
      <c r="K48" s="336"/>
      <c r="L48" s="1"/>
    </row>
    <row r="49" spans="1:11" s="90" customFormat="1" ht="16.5" customHeight="1">
      <c r="A49" s="381"/>
      <c r="B49" s="55"/>
      <c r="C49" s="55"/>
      <c r="D49" s="212" t="s">
        <v>121</v>
      </c>
      <c r="E49" s="387"/>
      <c r="F49" s="387"/>
      <c r="G49" s="388"/>
      <c r="H49" s="229" t="s">
        <v>124</v>
      </c>
      <c r="I49" s="387"/>
      <c r="J49" s="390"/>
      <c r="K49" s="391"/>
    </row>
    <row r="50" spans="1:11" s="90" customFormat="1" ht="4.5" customHeight="1" thickBot="1">
      <c r="A50" s="381"/>
      <c r="B50" s="55"/>
      <c r="C50" s="55"/>
      <c r="D50" s="223"/>
      <c r="E50" s="224"/>
      <c r="F50" s="224"/>
      <c r="G50" s="225"/>
      <c r="H50" s="233"/>
      <c r="I50" s="225"/>
      <c r="J50" s="225"/>
      <c r="K50" s="226"/>
    </row>
    <row r="51" spans="4:11" ht="6.75" customHeight="1" thickBot="1">
      <c r="D51" s="102"/>
      <c r="E51" s="102"/>
      <c r="F51" s="102"/>
      <c r="G51" s="91"/>
      <c r="H51" s="91"/>
      <c r="I51" s="91"/>
      <c r="J51" s="91"/>
      <c r="K51" s="91"/>
    </row>
    <row r="52" spans="2:11" ht="15.75" customHeight="1" thickBot="1">
      <c r="B52" s="107"/>
      <c r="D52" s="102"/>
      <c r="E52" s="269" t="s">
        <v>153</v>
      </c>
      <c r="F52" s="269"/>
      <c r="G52" s="268"/>
      <c r="H52" s="201"/>
      <c r="I52" s="238"/>
      <c r="J52" s="267" t="str">
        <f>IF(J15=J33,IF(B15+B33=0,"",B15+B33)&amp;"   x   "&amp;TEXT(J15,"0,00 €")&amp;"  =    ",IF(B15=0,IF(B33=0,"x   "&amp;TEXT(J15,"0,00 €")&amp;"    +              x   "&amp;TEXT(J33,"0,00 €"),B33&amp;"   x   "&amp;TEXT(J33,"0,00 €")),IF(B33=0,B15&amp;"   x   "&amp;TEXT(J15,"0,00 €"),B15&amp;"   x   "&amp;TEXT(J15,"0,00 €")&amp;"    +    "&amp;B33&amp;"   x   "&amp;TEXT(J33,"0,00 €")))&amp;"  =    ")</f>
        <v>   x   13,00 €  =    </v>
      </c>
      <c r="K52" s="103">
        <f>B15*J15+B33*J33</f>
        <v>0</v>
      </c>
    </row>
    <row r="53" spans="5:11" ht="18.75" customHeight="1">
      <c r="E53" s="91"/>
      <c r="F53" s="239" t="str">
        <f>'Récap. financier'!B24</f>
        <v>Paiement par chèque bancaire à établir à l'ordre de :   " FFTT ligue régionale IDF de TT "</v>
      </c>
      <c r="H53" s="109"/>
      <c r="I53" s="109"/>
      <c r="K53" s="91"/>
    </row>
    <row r="54" spans="1:11" s="1" customFormat="1" ht="18.75" customHeight="1">
      <c r="A54" s="58"/>
      <c r="B54" s="58"/>
      <c r="D54" s="92" t="s">
        <v>185</v>
      </c>
      <c r="E54" s="104"/>
      <c r="F54" s="104"/>
      <c r="G54" s="203" t="str">
        <f>'Récap. financier'!$C$25</f>
        <v>Ligue d'ILE-de-FRANCE TT</v>
      </c>
      <c r="H54" s="105"/>
      <c r="I54" s="105"/>
      <c r="J54" s="9"/>
      <c r="K54" s="9"/>
    </row>
    <row r="55" spans="1:11" s="1" customFormat="1" ht="14.25" customHeight="1">
      <c r="A55" s="58"/>
      <c r="B55" s="58"/>
      <c r="D55" s="114"/>
      <c r="E55" s="104"/>
      <c r="F55" s="104"/>
      <c r="G55" s="203" t="str">
        <f>'Récap. financier'!$C$26&amp;",  "&amp;'Récap. financier'!$C$27</f>
        <v>1 à 3 rue de la Poterie,  93200 SAINT-DENIS</v>
      </c>
      <c r="H55" s="105"/>
      <c r="I55" s="105"/>
      <c r="J55" s="9"/>
      <c r="K55" s="9"/>
    </row>
    <row r="56" spans="1:11" s="1" customFormat="1" ht="20.25" customHeight="1">
      <c r="A56" s="58"/>
      <c r="B56" s="58"/>
      <c r="D56" s="327" t="s">
        <v>184</v>
      </c>
      <c r="G56" s="203" t="str">
        <f>Instructions!$E$49</f>
        <v>iledefrance@fftt-idf.com</v>
      </c>
      <c r="H56" s="105"/>
      <c r="I56" s="105"/>
      <c r="J56" s="9"/>
      <c r="K56" s="9"/>
    </row>
    <row r="57" spans="4:11" ht="24.75" customHeight="1">
      <c r="D57" s="228"/>
      <c r="E57" s="110"/>
      <c r="F57" s="110"/>
      <c r="G57" s="228" t="s">
        <v>138</v>
      </c>
      <c r="H57" s="110"/>
      <c r="I57" s="363" t="s">
        <v>219</v>
      </c>
      <c r="J57" s="110"/>
      <c r="K57" s="110"/>
    </row>
  </sheetData>
  <sheetProtection sheet="1" objects="1" scenarios="1"/>
  <mergeCells count="33">
    <mergeCell ref="E27:G27"/>
    <mergeCell ref="F23:G23"/>
    <mergeCell ref="E24:G24"/>
    <mergeCell ref="F39:G39"/>
    <mergeCell ref="F36:G36"/>
    <mergeCell ref="F29:G29"/>
    <mergeCell ref="E30:G30"/>
    <mergeCell ref="I40:K40"/>
    <mergeCell ref="I43:K43"/>
    <mergeCell ref="F48:G48"/>
    <mergeCell ref="F45:G45"/>
    <mergeCell ref="F42:G42"/>
    <mergeCell ref="E46:G46"/>
    <mergeCell ref="L8:L9"/>
    <mergeCell ref="F20:G20"/>
    <mergeCell ref="E21:G21"/>
    <mergeCell ref="I49:K49"/>
    <mergeCell ref="I37:K37"/>
    <mergeCell ref="E49:G49"/>
    <mergeCell ref="E37:G37"/>
    <mergeCell ref="E40:G40"/>
    <mergeCell ref="E43:G43"/>
    <mergeCell ref="I46:K46"/>
    <mergeCell ref="I30:K30"/>
    <mergeCell ref="F26:G26"/>
    <mergeCell ref="L3:L4"/>
    <mergeCell ref="I18:K18"/>
    <mergeCell ref="I24:K24"/>
    <mergeCell ref="I27:K27"/>
    <mergeCell ref="E18:G18"/>
    <mergeCell ref="L5:L6"/>
    <mergeCell ref="F17:G17"/>
    <mergeCell ref="I21:K21"/>
  </mergeCells>
  <printOptions/>
  <pageMargins left="0.31496062992125984" right="0.31496062992125984" top="0.2362204724409449" bottom="0.5118110236220472" header="0.03937007874015748" footer="0.31496062992125984"/>
  <pageSetup fitToHeight="1" fitToWidth="1"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_ChLeclet">
    <pageSetUpPr fitToPage="1"/>
  </sheetPr>
  <dimension ref="A1:M57"/>
  <sheetViews>
    <sheetView showGridLines="0" showRowColHeaders="0" zoomScalePageLayoutView="0" workbookViewId="0" topLeftCell="C1">
      <selection activeCell="A1" sqref="A1"/>
    </sheetView>
  </sheetViews>
  <sheetFormatPr defaultColWidth="11.00390625" defaultRowHeight="14.25"/>
  <cols>
    <col min="1" max="1" width="6.625" style="58" hidden="1" customWidth="1"/>
    <col min="2" max="2" width="5.875" style="58" hidden="1" customWidth="1"/>
    <col min="3" max="3" width="0.6171875" style="85" customWidth="1"/>
    <col min="4" max="4" width="3.75390625" style="85" customWidth="1"/>
    <col min="5" max="5" width="5.50390625" style="85" customWidth="1"/>
    <col min="6" max="6" width="3.375" style="85" customWidth="1"/>
    <col min="7" max="7" width="3.125" style="85" customWidth="1"/>
    <col min="8" max="8" width="38.50390625" style="85" customWidth="1"/>
    <col min="9" max="9" width="5.75390625" style="85" customWidth="1"/>
    <col min="10" max="10" width="7.875" style="85" customWidth="1"/>
    <col min="11" max="11" width="6.875" style="85" customWidth="1"/>
    <col min="12" max="12" width="12.125" style="85" customWidth="1"/>
    <col min="13" max="13" width="47.125" style="85" customWidth="1"/>
    <col min="14" max="16384" width="11.00390625" style="85" customWidth="1"/>
  </cols>
  <sheetData>
    <row r="1" spans="1:12" s="36" customFormat="1" ht="16.5" customHeight="1">
      <c r="A1" s="354" t="s">
        <v>207</v>
      </c>
      <c r="D1" s="123" t="str">
        <f>'Récap. financier'!B1</f>
        <v>FFTT  -  Ligue d’Ile-de-France  -  Commission Corporative</v>
      </c>
      <c r="E1" s="123"/>
      <c r="F1" s="125"/>
      <c r="G1" s="125"/>
      <c r="H1" s="125"/>
      <c r="I1" s="125"/>
      <c r="J1" s="125"/>
      <c r="K1" s="125"/>
      <c r="L1" s="126" t="str">
        <f>'Récap. financier'!F1</f>
        <v>Saison 2017 - 2018</v>
      </c>
    </row>
    <row r="2" spans="1:2" ht="11.25" customHeight="1" thickBot="1">
      <c r="A2" s="58">
        <v>3</v>
      </c>
      <c r="B2" s="58">
        <v>0</v>
      </c>
    </row>
    <row r="3" spans="1:13" ht="31.5" customHeight="1" thickBot="1" thickTop="1">
      <c r="A3" s="58">
        <v>6</v>
      </c>
      <c r="B3" s="58">
        <v>0</v>
      </c>
      <c r="D3" s="2" t="s">
        <v>112</v>
      </c>
      <c r="E3" s="2"/>
      <c r="F3" s="2"/>
      <c r="G3" s="2"/>
      <c r="H3" s="2"/>
      <c r="I3" s="2"/>
      <c r="J3" s="2"/>
      <c r="K3" s="3"/>
      <c r="L3" s="3"/>
      <c r="M3" s="393" t="s">
        <v>141</v>
      </c>
    </row>
    <row r="4" spans="1:13" ht="6" customHeight="1" thickBot="1" thickTop="1">
      <c r="A4" s="58">
        <v>8</v>
      </c>
      <c r="B4" s="58">
        <v>0</v>
      </c>
      <c r="M4" s="394"/>
    </row>
    <row r="5" spans="1:13" ht="18.75" customHeight="1" thickBot="1">
      <c r="A5" s="58">
        <v>2</v>
      </c>
      <c r="B5" s="380">
        <v>0</v>
      </c>
      <c r="D5" s="204">
        <v>42988</v>
      </c>
      <c r="E5" s="204"/>
      <c r="F5" s="205"/>
      <c r="G5" s="205"/>
      <c r="H5" s="205"/>
      <c r="I5" s="205"/>
      <c r="J5" s="292" t="s">
        <v>44</v>
      </c>
      <c r="K5" s="293"/>
      <c r="L5" s="294"/>
      <c r="M5" s="399"/>
    </row>
    <row r="6" spans="1:13" ht="6" customHeight="1" thickBot="1">
      <c r="A6" s="58">
        <v>6</v>
      </c>
      <c r="B6" s="58">
        <v>0</v>
      </c>
      <c r="D6" s="86"/>
      <c r="E6" s="86"/>
      <c r="F6" s="86"/>
      <c r="G6" s="86"/>
      <c r="H6" s="86"/>
      <c r="I6" s="86"/>
      <c r="J6" s="86"/>
      <c r="K6" s="86"/>
      <c r="L6" s="86"/>
      <c r="M6" s="400"/>
    </row>
    <row r="7" spans="1:2" s="1" customFormat="1" ht="7.5" customHeight="1" thickBot="1" thickTop="1">
      <c r="A7" s="58">
        <v>1</v>
      </c>
      <c r="B7" s="58">
        <v>0</v>
      </c>
    </row>
    <row r="8" spans="1:13" ht="21.75" customHeight="1" thickBot="1" thickTop="1">
      <c r="A8" s="58">
        <v>3</v>
      </c>
      <c r="B8" s="58">
        <v>9</v>
      </c>
      <c r="E8" s="198" t="s">
        <v>127</v>
      </c>
      <c r="F8" s="243">
        <f>IF('Récap. financier'!B8="","",'Récap. financier'!B8)</f>
      </c>
      <c r="G8" s="326"/>
      <c r="H8" s="199"/>
      <c r="I8" s="245"/>
      <c r="J8" s="197" t="s">
        <v>126</v>
      </c>
      <c r="K8" s="196">
        <f>IF('Récap. financier'!E8="","",'Récap. financier'!E8)</f>
      </c>
      <c r="L8" s="195"/>
      <c r="M8" s="385" t="s">
        <v>91</v>
      </c>
    </row>
    <row r="9" spans="1:13" ht="7.5" customHeight="1" thickBot="1" thickTop="1">
      <c r="A9" s="58">
        <v>0</v>
      </c>
      <c r="B9" s="58">
        <v>0</v>
      </c>
      <c r="M9" s="386"/>
    </row>
    <row r="10" spans="4:12" ht="20.25" customHeight="1" thickTop="1">
      <c r="D10" s="190" t="s">
        <v>23</v>
      </c>
      <c r="E10" s="190"/>
      <c r="F10" s="191"/>
      <c r="G10" s="191"/>
      <c r="H10" s="192"/>
      <c r="I10" s="192"/>
      <c r="J10" s="287" t="s">
        <v>67</v>
      </c>
      <c r="K10" s="288" t="s">
        <v>68</v>
      </c>
      <c r="L10" s="287" t="s">
        <v>128</v>
      </c>
    </row>
    <row r="11" spans="2:12" s="70" customFormat="1" ht="18" customHeight="1">
      <c r="B11" s="54"/>
      <c r="D11" s="227" t="s">
        <v>32</v>
      </c>
      <c r="E11" s="278"/>
      <c r="F11" s="200"/>
      <c r="G11" s="200"/>
      <c r="H11" s="207"/>
      <c r="I11" s="208" t="s">
        <v>66</v>
      </c>
      <c r="J11" s="88"/>
      <c r="K11" s="89"/>
      <c r="L11" s="122"/>
    </row>
    <row r="12" spans="4:13" ht="7.5" customHeight="1" thickBot="1">
      <c r="D12" s="86"/>
      <c r="E12" s="86"/>
      <c r="F12" s="86"/>
      <c r="G12" s="86"/>
      <c r="H12" s="86"/>
      <c r="I12" s="86"/>
      <c r="J12" s="86"/>
      <c r="K12" s="86"/>
      <c r="L12" s="86"/>
      <c r="M12" s="70"/>
    </row>
    <row r="13" spans="2:12" ht="15" customHeight="1" thickTop="1">
      <c r="B13" s="107">
        <f>SUM($B$15:$B$50)</f>
        <v>0</v>
      </c>
      <c r="D13" s="299" t="s">
        <v>165</v>
      </c>
      <c r="E13" s="300"/>
      <c r="F13" s="248"/>
      <c r="G13" s="248"/>
      <c r="H13" s="249"/>
      <c r="I13" s="249"/>
      <c r="J13" s="248"/>
      <c r="K13" s="128"/>
      <c r="L13" s="128"/>
    </row>
    <row r="14" spans="2:12" ht="18" customHeight="1" thickBot="1">
      <c r="B14" s="58">
        <v>0</v>
      </c>
      <c r="D14" s="247" t="s">
        <v>170</v>
      </c>
      <c r="E14" s="247"/>
      <c r="F14" s="248"/>
      <c r="G14" s="248"/>
      <c r="H14" s="249"/>
      <c r="I14" s="249"/>
      <c r="J14" s="248"/>
      <c r="K14" s="128"/>
      <c r="L14" s="128"/>
    </row>
    <row r="15" spans="1:13" s="90" customFormat="1" ht="16.5" customHeight="1">
      <c r="A15" s="381" t="s">
        <v>215</v>
      </c>
      <c r="B15" s="55">
        <f>IF(AND(G15&lt;&gt;"",L15&lt;&gt;"",G18&lt;&gt;"",L18&lt;&gt;"",G21&lt;&gt;"",L21&lt;&gt;""),1,0)</f>
        <v>0</v>
      </c>
      <c r="C15" s="55"/>
      <c r="D15" s="56"/>
      <c r="E15" s="279" t="s">
        <v>166</v>
      </c>
      <c r="F15" s="210"/>
      <c r="G15" s="398"/>
      <c r="H15" s="398"/>
      <c r="I15" s="211" t="s">
        <v>123</v>
      </c>
      <c r="J15" s="193"/>
      <c r="K15" s="211" t="s">
        <v>125</v>
      </c>
      <c r="L15" s="335"/>
      <c r="M15" s="234" t="s">
        <v>131</v>
      </c>
    </row>
    <row r="16" spans="1:13" s="90" customFormat="1" ht="16.5" customHeight="1">
      <c r="A16" s="381"/>
      <c r="B16" s="55"/>
      <c r="C16" s="55"/>
      <c r="D16" s="57" t="s">
        <v>157</v>
      </c>
      <c r="E16" s="280" t="s">
        <v>121</v>
      </c>
      <c r="F16" s="387"/>
      <c r="G16" s="387"/>
      <c r="H16" s="388"/>
      <c r="I16" s="229" t="s">
        <v>124</v>
      </c>
      <c r="J16" s="387"/>
      <c r="K16" s="388"/>
      <c r="L16" s="397"/>
      <c r="M16" s="235" t="s">
        <v>132</v>
      </c>
    </row>
    <row r="17" spans="1:12" s="90" customFormat="1" ht="4.5" customHeight="1">
      <c r="A17" s="381"/>
      <c r="B17" s="55"/>
      <c r="C17" s="55"/>
      <c r="D17" s="57"/>
      <c r="E17" s="252"/>
      <c r="F17" s="215"/>
      <c r="G17" s="215"/>
      <c r="H17" s="213"/>
      <c r="I17" s="229"/>
      <c r="J17" s="213"/>
      <c r="K17" s="213"/>
      <c r="L17" s="216"/>
    </row>
    <row r="18" spans="1:13" s="90" customFormat="1" ht="16.5" customHeight="1">
      <c r="A18" s="381" t="s">
        <v>214</v>
      </c>
      <c r="B18" s="55"/>
      <c r="C18" s="55"/>
      <c r="D18" s="57">
        <f>INT((ROW()-ROW($B$14)+5)/9)+$B$14</f>
        <v>1</v>
      </c>
      <c r="E18" s="295" t="s">
        <v>167</v>
      </c>
      <c r="F18" s="218"/>
      <c r="G18" s="389"/>
      <c r="H18" s="389"/>
      <c r="I18" s="230" t="s">
        <v>123</v>
      </c>
      <c r="J18" s="206"/>
      <c r="K18" s="230" t="s">
        <v>125</v>
      </c>
      <c r="L18" s="336"/>
      <c r="M18" s="235" t="s">
        <v>133</v>
      </c>
    </row>
    <row r="19" spans="1:12" s="90" customFormat="1" ht="16.5" customHeight="1">
      <c r="A19" s="381"/>
      <c r="B19" s="55"/>
      <c r="C19" s="55"/>
      <c r="D19" s="284"/>
      <c r="E19" s="296" t="s">
        <v>121</v>
      </c>
      <c r="F19" s="387"/>
      <c r="G19" s="387"/>
      <c r="H19" s="388"/>
      <c r="I19" s="229" t="s">
        <v>124</v>
      </c>
      <c r="J19" s="387"/>
      <c r="K19" s="390"/>
      <c r="L19" s="391"/>
    </row>
    <row r="20" spans="1:12" s="90" customFormat="1" ht="4.5" customHeight="1">
      <c r="A20" s="381"/>
      <c r="B20" s="55"/>
      <c r="C20" s="55"/>
      <c r="D20" s="57"/>
      <c r="E20" s="297"/>
      <c r="F20" s="220"/>
      <c r="G20" s="220"/>
      <c r="H20" s="221"/>
      <c r="I20" s="231"/>
      <c r="J20" s="221"/>
      <c r="K20" s="221"/>
      <c r="L20" s="222"/>
    </row>
    <row r="21" spans="1:13" s="90" customFormat="1" ht="16.5" customHeight="1">
      <c r="A21" s="381" t="s">
        <v>214</v>
      </c>
      <c r="B21" s="55"/>
      <c r="C21" s="55"/>
      <c r="D21" s="57"/>
      <c r="E21" s="282" t="s">
        <v>168</v>
      </c>
      <c r="F21" s="215"/>
      <c r="G21" s="389"/>
      <c r="H21" s="389"/>
      <c r="I21" s="232" t="s">
        <v>123</v>
      </c>
      <c r="J21" s="194"/>
      <c r="K21" s="232" t="s">
        <v>125</v>
      </c>
      <c r="L21" s="337"/>
      <c r="M21" s="235" t="s">
        <v>139</v>
      </c>
    </row>
    <row r="22" spans="1:13" s="90" customFormat="1" ht="16.5" customHeight="1">
      <c r="A22" s="381"/>
      <c r="B22" s="55"/>
      <c r="C22" s="55"/>
      <c r="D22" s="57"/>
      <c r="E22" s="280" t="s">
        <v>121</v>
      </c>
      <c r="F22" s="387"/>
      <c r="G22" s="387"/>
      <c r="H22" s="388"/>
      <c r="I22" s="229" t="s">
        <v>124</v>
      </c>
      <c r="J22" s="387"/>
      <c r="K22" s="390"/>
      <c r="L22" s="391"/>
      <c r="M22" s="235" t="s">
        <v>140</v>
      </c>
    </row>
    <row r="23" spans="1:12" s="90" customFormat="1" ht="4.5" customHeight="1" thickBot="1">
      <c r="A23" s="381"/>
      <c r="B23" s="55"/>
      <c r="C23" s="55"/>
      <c r="D23" s="285"/>
      <c r="E23" s="283"/>
      <c r="F23" s="224"/>
      <c r="G23" s="224"/>
      <c r="H23" s="225"/>
      <c r="I23" s="233"/>
      <c r="J23" s="225"/>
      <c r="K23" s="225"/>
      <c r="L23" s="226"/>
    </row>
    <row r="24" spans="1:13" s="90" customFormat="1" ht="16.5" customHeight="1">
      <c r="A24" s="381" t="s">
        <v>215</v>
      </c>
      <c r="B24" s="55">
        <f>IF(AND(G24&lt;&gt;"",L24&lt;&gt;"",G27&lt;&gt;"",L27&lt;&gt;"",G30&lt;&gt;"",L30&lt;&gt;""),1,0)</f>
        <v>0</v>
      </c>
      <c r="C24" s="55"/>
      <c r="D24" s="56"/>
      <c r="E24" s="279" t="s">
        <v>166</v>
      </c>
      <c r="F24" s="210"/>
      <c r="G24" s="398"/>
      <c r="H24" s="398"/>
      <c r="I24" s="211" t="s">
        <v>123</v>
      </c>
      <c r="J24" s="193"/>
      <c r="K24" s="211" t="s">
        <v>125</v>
      </c>
      <c r="L24" s="335"/>
      <c r="M24" s="235" t="s">
        <v>142</v>
      </c>
    </row>
    <row r="25" spans="1:13" s="90" customFormat="1" ht="16.5" customHeight="1">
      <c r="A25" s="381"/>
      <c r="B25" s="55"/>
      <c r="C25" s="55"/>
      <c r="D25" s="57" t="s">
        <v>157</v>
      </c>
      <c r="E25" s="280" t="s">
        <v>121</v>
      </c>
      <c r="F25" s="387"/>
      <c r="G25" s="387"/>
      <c r="H25" s="388"/>
      <c r="I25" s="229" t="s">
        <v>124</v>
      </c>
      <c r="J25" s="387"/>
      <c r="K25" s="388"/>
      <c r="L25" s="397"/>
      <c r="M25" s="236" t="s">
        <v>143</v>
      </c>
    </row>
    <row r="26" spans="1:12" s="90" customFormat="1" ht="4.5" customHeight="1">
      <c r="A26" s="381"/>
      <c r="B26" s="55"/>
      <c r="C26" s="55"/>
      <c r="D26" s="57"/>
      <c r="E26" s="252"/>
      <c r="F26" s="215"/>
      <c r="G26" s="215"/>
      <c r="H26" s="213"/>
      <c r="I26" s="229"/>
      <c r="J26" s="213"/>
      <c r="K26" s="213"/>
      <c r="L26" s="216"/>
    </row>
    <row r="27" spans="1:13" s="90" customFormat="1" ht="16.5" customHeight="1">
      <c r="A27" s="381" t="s">
        <v>214</v>
      </c>
      <c r="B27" s="55"/>
      <c r="C27" s="55"/>
      <c r="D27" s="57">
        <f>INT((ROW()-ROW($B$14)+5)/9)+$B$14</f>
        <v>2</v>
      </c>
      <c r="E27" s="295" t="s">
        <v>167</v>
      </c>
      <c r="F27" s="218"/>
      <c r="G27" s="389"/>
      <c r="H27" s="389"/>
      <c r="I27" s="230" t="s">
        <v>123</v>
      </c>
      <c r="J27" s="206"/>
      <c r="K27" s="230" t="s">
        <v>125</v>
      </c>
      <c r="L27" s="336"/>
      <c r="M27" s="240" t="s">
        <v>144</v>
      </c>
    </row>
    <row r="28" spans="1:12" s="90" customFormat="1" ht="16.5" customHeight="1">
      <c r="A28" s="381"/>
      <c r="B28" s="55"/>
      <c r="C28" s="55"/>
      <c r="D28" s="284"/>
      <c r="E28" s="296" t="s">
        <v>121</v>
      </c>
      <c r="F28" s="387"/>
      <c r="G28" s="387"/>
      <c r="H28" s="388"/>
      <c r="I28" s="229" t="s">
        <v>124</v>
      </c>
      <c r="J28" s="387"/>
      <c r="K28" s="390"/>
      <c r="L28" s="391"/>
    </row>
    <row r="29" spans="1:12" s="90" customFormat="1" ht="4.5" customHeight="1">
      <c r="A29" s="381"/>
      <c r="B29" s="55"/>
      <c r="C29" s="55"/>
      <c r="D29" s="57"/>
      <c r="E29" s="297"/>
      <c r="F29" s="220"/>
      <c r="G29" s="220"/>
      <c r="H29" s="221"/>
      <c r="I29" s="231"/>
      <c r="J29" s="221"/>
      <c r="K29" s="221"/>
      <c r="L29" s="222"/>
    </row>
    <row r="30" spans="1:13" s="90" customFormat="1" ht="16.5" customHeight="1">
      <c r="A30" s="381" t="s">
        <v>214</v>
      </c>
      <c r="B30" s="55"/>
      <c r="C30" s="55"/>
      <c r="D30" s="57"/>
      <c r="E30" s="282" t="s">
        <v>168</v>
      </c>
      <c r="F30" s="215"/>
      <c r="G30" s="389"/>
      <c r="H30" s="389"/>
      <c r="I30" s="232" t="s">
        <v>123</v>
      </c>
      <c r="J30" s="194"/>
      <c r="K30" s="232" t="s">
        <v>125</v>
      </c>
      <c r="L30" s="337"/>
      <c r="M30" s="236" t="s">
        <v>192</v>
      </c>
    </row>
    <row r="31" spans="1:13" s="90" customFormat="1" ht="16.5" customHeight="1">
      <c r="A31" s="381"/>
      <c r="B31" s="55"/>
      <c r="C31" s="55"/>
      <c r="D31" s="57"/>
      <c r="E31" s="280" t="s">
        <v>121</v>
      </c>
      <c r="F31" s="387"/>
      <c r="G31" s="387"/>
      <c r="H31" s="388"/>
      <c r="I31" s="229" t="s">
        <v>124</v>
      </c>
      <c r="J31" s="387"/>
      <c r="K31" s="390"/>
      <c r="L31" s="391"/>
      <c r="M31" s="235" t="s">
        <v>134</v>
      </c>
    </row>
    <row r="32" spans="1:12" s="90" customFormat="1" ht="4.5" customHeight="1" thickBot="1">
      <c r="A32" s="381"/>
      <c r="B32" s="55"/>
      <c r="C32" s="55"/>
      <c r="D32" s="285"/>
      <c r="E32" s="283"/>
      <c r="F32" s="224"/>
      <c r="G32" s="224"/>
      <c r="H32" s="225"/>
      <c r="I32" s="233"/>
      <c r="J32" s="225"/>
      <c r="K32" s="225"/>
      <c r="L32" s="226"/>
    </row>
    <row r="33" spans="1:13" s="90" customFormat="1" ht="16.5" customHeight="1">
      <c r="A33" s="381" t="s">
        <v>215</v>
      </c>
      <c r="B33" s="55">
        <f>IF(AND(G33&lt;&gt;"",L33&lt;&gt;"",G36&lt;&gt;"",L36&lt;&gt;"",G39&lt;&gt;"",L39&lt;&gt;""),1,0)</f>
        <v>0</v>
      </c>
      <c r="C33" s="55"/>
      <c r="D33" s="56"/>
      <c r="E33" s="279" t="s">
        <v>166</v>
      </c>
      <c r="F33" s="210"/>
      <c r="G33" s="398"/>
      <c r="H33" s="398"/>
      <c r="I33" s="211" t="s">
        <v>123</v>
      </c>
      <c r="J33" s="193"/>
      <c r="K33" s="211" t="s">
        <v>125</v>
      </c>
      <c r="L33" s="335"/>
      <c r="M33" s="1"/>
    </row>
    <row r="34" spans="1:13" s="90" customFormat="1" ht="16.5" customHeight="1">
      <c r="A34" s="381"/>
      <c r="B34" s="55"/>
      <c r="C34" s="55"/>
      <c r="D34" s="57" t="s">
        <v>157</v>
      </c>
      <c r="E34" s="280" t="s">
        <v>121</v>
      </c>
      <c r="F34" s="387"/>
      <c r="G34" s="387"/>
      <c r="H34" s="388"/>
      <c r="I34" s="229" t="s">
        <v>124</v>
      </c>
      <c r="J34" s="387"/>
      <c r="K34" s="388"/>
      <c r="L34" s="397"/>
      <c r="M34" s="235" t="s">
        <v>135</v>
      </c>
    </row>
    <row r="35" spans="1:12" s="90" customFormat="1" ht="4.5" customHeight="1">
      <c r="A35" s="381"/>
      <c r="B35" s="55"/>
      <c r="C35" s="55"/>
      <c r="D35" s="57"/>
      <c r="E35" s="252"/>
      <c r="F35" s="215"/>
      <c r="G35" s="215"/>
      <c r="H35" s="213"/>
      <c r="I35" s="229"/>
      <c r="J35" s="213"/>
      <c r="K35" s="213"/>
      <c r="L35" s="216"/>
    </row>
    <row r="36" spans="1:13" s="90" customFormat="1" ht="16.5" customHeight="1">
      <c r="A36" s="381" t="s">
        <v>214</v>
      </c>
      <c r="B36" s="55"/>
      <c r="C36" s="55"/>
      <c r="D36" s="57">
        <f>INT((ROW()-ROW($B$14)+5)/9)+$B$14</f>
        <v>3</v>
      </c>
      <c r="E36" s="295" t="s">
        <v>167</v>
      </c>
      <c r="F36" s="218"/>
      <c r="G36" s="389"/>
      <c r="H36" s="389"/>
      <c r="I36" s="230" t="s">
        <v>123</v>
      </c>
      <c r="J36" s="206"/>
      <c r="K36" s="230" t="s">
        <v>125</v>
      </c>
      <c r="L36" s="336"/>
      <c r="M36" s="237" t="s">
        <v>136</v>
      </c>
    </row>
    <row r="37" spans="1:13" s="90" customFormat="1" ht="16.5" customHeight="1">
      <c r="A37" s="381"/>
      <c r="B37" s="55"/>
      <c r="C37" s="55"/>
      <c r="D37" s="284"/>
      <c r="E37" s="296" t="s">
        <v>121</v>
      </c>
      <c r="F37" s="387"/>
      <c r="G37" s="387"/>
      <c r="H37" s="388"/>
      <c r="I37" s="229" t="s">
        <v>124</v>
      </c>
      <c r="J37" s="387"/>
      <c r="K37" s="390"/>
      <c r="L37" s="391"/>
      <c r="M37" s="236" t="s">
        <v>137</v>
      </c>
    </row>
    <row r="38" spans="1:12" s="90" customFormat="1" ht="4.5" customHeight="1">
      <c r="A38" s="381"/>
      <c r="B38" s="55"/>
      <c r="C38" s="55"/>
      <c r="D38" s="57"/>
      <c r="E38" s="297"/>
      <c r="F38" s="220"/>
      <c r="G38" s="220"/>
      <c r="H38" s="221"/>
      <c r="I38" s="231"/>
      <c r="J38" s="221"/>
      <c r="K38" s="221"/>
      <c r="L38" s="222"/>
    </row>
    <row r="39" spans="1:13" s="90" customFormat="1" ht="16.5" customHeight="1">
      <c r="A39" s="381" t="s">
        <v>214</v>
      </c>
      <c r="B39" s="55"/>
      <c r="C39" s="55"/>
      <c r="D39" s="57"/>
      <c r="E39" s="282" t="s">
        <v>168</v>
      </c>
      <c r="F39" s="215"/>
      <c r="G39" s="389"/>
      <c r="H39" s="389"/>
      <c r="I39" s="232" t="s">
        <v>123</v>
      </c>
      <c r="J39" s="194"/>
      <c r="K39" s="232" t="s">
        <v>125</v>
      </c>
      <c r="L39" s="337"/>
      <c r="M39" s="1"/>
    </row>
    <row r="40" spans="1:12" s="90" customFormat="1" ht="16.5" customHeight="1">
      <c r="A40" s="381"/>
      <c r="B40" s="55"/>
      <c r="C40" s="55"/>
      <c r="D40" s="57"/>
      <c r="E40" s="280" t="s">
        <v>121</v>
      </c>
      <c r="F40" s="387"/>
      <c r="G40" s="387"/>
      <c r="H40" s="388"/>
      <c r="I40" s="229" t="s">
        <v>124</v>
      </c>
      <c r="J40" s="387"/>
      <c r="K40" s="390"/>
      <c r="L40" s="391"/>
    </row>
    <row r="41" spans="1:12" s="90" customFormat="1" ht="4.5" customHeight="1" thickBot="1">
      <c r="A41" s="381"/>
      <c r="B41" s="55"/>
      <c r="C41" s="55"/>
      <c r="D41" s="285"/>
      <c r="E41" s="283"/>
      <c r="F41" s="224"/>
      <c r="G41" s="224"/>
      <c r="H41" s="225"/>
      <c r="I41" s="233"/>
      <c r="J41" s="225"/>
      <c r="K41" s="225"/>
      <c r="L41" s="226"/>
    </row>
    <row r="42" spans="1:13" s="90" customFormat="1" ht="16.5" customHeight="1">
      <c r="A42" s="381" t="s">
        <v>215</v>
      </c>
      <c r="B42" s="55">
        <f>IF(AND(G42&lt;&gt;"",L42&lt;&gt;"",G45&lt;&gt;"",L45&lt;&gt;"",G48&lt;&gt;"",L48&lt;&gt;""),1,0)</f>
        <v>0</v>
      </c>
      <c r="C42" s="55"/>
      <c r="D42" s="56"/>
      <c r="E42" s="279" t="s">
        <v>166</v>
      </c>
      <c r="F42" s="210"/>
      <c r="G42" s="398"/>
      <c r="H42" s="398"/>
      <c r="I42" s="211" t="s">
        <v>123</v>
      </c>
      <c r="J42" s="193"/>
      <c r="K42" s="211" t="s">
        <v>125</v>
      </c>
      <c r="L42" s="335"/>
      <c r="M42" s="1"/>
    </row>
    <row r="43" spans="1:12" s="90" customFormat="1" ht="16.5" customHeight="1">
      <c r="A43" s="381"/>
      <c r="B43" s="55"/>
      <c r="C43" s="55"/>
      <c r="D43" s="57" t="s">
        <v>157</v>
      </c>
      <c r="E43" s="280" t="s">
        <v>121</v>
      </c>
      <c r="F43" s="387"/>
      <c r="G43" s="387"/>
      <c r="H43" s="388"/>
      <c r="I43" s="229" t="s">
        <v>124</v>
      </c>
      <c r="J43" s="387"/>
      <c r="K43" s="388"/>
      <c r="L43" s="397"/>
    </row>
    <row r="44" spans="1:12" s="90" customFormat="1" ht="4.5" customHeight="1">
      <c r="A44" s="381"/>
      <c r="B44" s="55"/>
      <c r="C44" s="55"/>
      <c r="D44" s="57"/>
      <c r="E44" s="252"/>
      <c r="F44" s="215"/>
      <c r="G44" s="215"/>
      <c r="H44" s="213"/>
      <c r="I44" s="229"/>
      <c r="J44" s="213"/>
      <c r="K44" s="213"/>
      <c r="L44" s="216"/>
    </row>
    <row r="45" spans="1:13" s="90" customFormat="1" ht="16.5" customHeight="1">
      <c r="A45" s="381" t="s">
        <v>214</v>
      </c>
      <c r="B45" s="55"/>
      <c r="C45" s="55"/>
      <c r="D45" s="57">
        <f>INT((ROW()-ROW($B$14)+5)/9)+$B$14</f>
        <v>4</v>
      </c>
      <c r="E45" s="295" t="s">
        <v>167</v>
      </c>
      <c r="F45" s="218"/>
      <c r="G45" s="389"/>
      <c r="H45" s="389"/>
      <c r="I45" s="230" t="s">
        <v>123</v>
      </c>
      <c r="J45" s="206"/>
      <c r="K45" s="230" t="s">
        <v>125</v>
      </c>
      <c r="L45" s="336"/>
      <c r="M45" s="1"/>
    </row>
    <row r="46" spans="1:12" s="90" customFormat="1" ht="16.5" customHeight="1">
      <c r="A46" s="381"/>
      <c r="B46" s="55"/>
      <c r="C46" s="55"/>
      <c r="D46" s="284"/>
      <c r="E46" s="296" t="s">
        <v>121</v>
      </c>
      <c r="F46" s="387"/>
      <c r="G46" s="387"/>
      <c r="H46" s="388"/>
      <c r="I46" s="229" t="s">
        <v>124</v>
      </c>
      <c r="J46" s="387"/>
      <c r="K46" s="390"/>
      <c r="L46" s="391"/>
    </row>
    <row r="47" spans="1:12" s="90" customFormat="1" ht="4.5" customHeight="1">
      <c r="A47" s="381"/>
      <c r="B47" s="55"/>
      <c r="C47" s="55"/>
      <c r="D47" s="57"/>
      <c r="E47" s="297"/>
      <c r="F47" s="220"/>
      <c r="G47" s="220"/>
      <c r="H47" s="221"/>
      <c r="I47" s="231"/>
      <c r="J47" s="221"/>
      <c r="K47" s="221"/>
      <c r="L47" s="222"/>
    </row>
    <row r="48" spans="1:13" s="90" customFormat="1" ht="16.5" customHeight="1">
      <c r="A48" s="381" t="s">
        <v>214</v>
      </c>
      <c r="B48" s="55"/>
      <c r="C48" s="55"/>
      <c r="D48" s="57"/>
      <c r="E48" s="282" t="s">
        <v>168</v>
      </c>
      <c r="F48" s="215"/>
      <c r="G48" s="389"/>
      <c r="H48" s="389"/>
      <c r="I48" s="232" t="s">
        <v>123</v>
      </c>
      <c r="J48" s="194"/>
      <c r="K48" s="232" t="s">
        <v>125</v>
      </c>
      <c r="L48" s="337"/>
      <c r="M48" s="1"/>
    </row>
    <row r="49" spans="1:12" s="90" customFormat="1" ht="16.5" customHeight="1">
      <c r="A49" s="381"/>
      <c r="B49" s="55"/>
      <c r="C49" s="55"/>
      <c r="D49" s="57"/>
      <c r="E49" s="280" t="s">
        <v>121</v>
      </c>
      <c r="F49" s="387"/>
      <c r="G49" s="387"/>
      <c r="H49" s="388"/>
      <c r="I49" s="229" t="s">
        <v>124</v>
      </c>
      <c r="J49" s="387"/>
      <c r="K49" s="390"/>
      <c r="L49" s="391"/>
    </row>
    <row r="50" spans="1:12" s="90" customFormat="1" ht="4.5" customHeight="1" thickBot="1">
      <c r="A50" s="381"/>
      <c r="B50" s="55"/>
      <c r="C50" s="55"/>
      <c r="D50" s="285"/>
      <c r="E50" s="283"/>
      <c r="F50" s="224"/>
      <c r="G50" s="224"/>
      <c r="H50" s="225"/>
      <c r="I50" s="233"/>
      <c r="J50" s="225"/>
      <c r="K50" s="225"/>
      <c r="L50" s="226"/>
    </row>
    <row r="51" spans="2:12" ht="21.75" customHeight="1">
      <c r="B51" s="107"/>
      <c r="D51" s="298" t="s">
        <v>169</v>
      </c>
      <c r="E51"/>
      <c r="F51"/>
      <c r="G51"/>
      <c r="H51"/>
      <c r="I51"/>
      <c r="J51"/>
      <c r="K51"/>
      <c r="L51"/>
    </row>
    <row r="52" spans="4:12" ht="14.25">
      <c r="D52" s="366" t="s">
        <v>202</v>
      </c>
      <c r="E52"/>
      <c r="F52"/>
      <c r="G52"/>
      <c r="H52"/>
      <c r="I52"/>
      <c r="J52"/>
      <c r="K52"/>
      <c r="L52"/>
    </row>
    <row r="53" spans="4:10" ht="17.25" customHeight="1">
      <c r="D53" s="384" t="s">
        <v>220</v>
      </c>
      <c r="H53" s="93"/>
      <c r="I53" s="87"/>
      <c r="J53" s="87"/>
    </row>
    <row r="54" spans="1:12" s="1" customFormat="1" ht="18.75" customHeight="1">
      <c r="A54" s="58"/>
      <c r="B54" s="58"/>
      <c r="D54" s="92" t="s">
        <v>185</v>
      </c>
      <c r="E54" s="241"/>
      <c r="F54" s="104"/>
      <c r="G54" s="104"/>
      <c r="H54" s="203" t="str">
        <f>'Récap. financier'!$C$25</f>
        <v>Ligue d'ILE-de-FRANCE TT</v>
      </c>
      <c r="I54" s="105"/>
      <c r="J54" s="105"/>
      <c r="K54" s="9"/>
      <c r="L54" s="9"/>
    </row>
    <row r="55" spans="1:12" s="1" customFormat="1" ht="14.25" customHeight="1">
      <c r="A55" s="58"/>
      <c r="B55" s="58"/>
      <c r="D55" s="114"/>
      <c r="E55" s="241"/>
      <c r="F55" s="104"/>
      <c r="G55" s="104"/>
      <c r="H55" s="203" t="str">
        <f>'Récap. financier'!$C$26&amp;",  "&amp;'Récap. financier'!$C$27</f>
        <v>1 à 3 rue de la Poterie,  93200 SAINT-DENIS</v>
      </c>
      <c r="I55" s="105"/>
      <c r="J55" s="105"/>
      <c r="K55" s="9"/>
      <c r="L55" s="9"/>
    </row>
    <row r="56" spans="1:12" s="1" customFormat="1" ht="17.25" customHeight="1">
      <c r="A56" s="58"/>
      <c r="B56" s="58"/>
      <c r="D56" s="327" t="s">
        <v>184</v>
      </c>
      <c r="E56" s="242"/>
      <c r="H56" s="203" t="str">
        <f>Instructions!$E$49</f>
        <v>iledefrance@fftt-idf.com</v>
      </c>
      <c r="I56" s="105"/>
      <c r="J56" s="105"/>
      <c r="K56" s="9"/>
      <c r="L56" s="9"/>
    </row>
    <row r="57" spans="4:12" ht="15.75" customHeight="1">
      <c r="D57" s="228"/>
      <c r="E57" s="228"/>
      <c r="F57" s="110"/>
      <c r="G57" s="110"/>
      <c r="H57" s="328" t="s">
        <v>196</v>
      </c>
      <c r="I57" s="110"/>
      <c r="J57" s="346" t="s">
        <v>219</v>
      </c>
      <c r="K57" s="110"/>
      <c r="L57" s="110"/>
    </row>
  </sheetData>
  <sheetProtection sheet="1" objects="1" scenarios="1"/>
  <mergeCells count="39">
    <mergeCell ref="F16:H16"/>
    <mergeCell ref="J16:L16"/>
    <mergeCell ref="J22:L22"/>
    <mergeCell ref="G18:H18"/>
    <mergeCell ref="G21:H21"/>
    <mergeCell ref="M3:M4"/>
    <mergeCell ref="M5:M6"/>
    <mergeCell ref="M8:M9"/>
    <mergeCell ref="G15:H15"/>
    <mergeCell ref="F19:H19"/>
    <mergeCell ref="J19:L19"/>
    <mergeCell ref="G39:H39"/>
    <mergeCell ref="F34:H34"/>
    <mergeCell ref="J25:L25"/>
    <mergeCell ref="G30:H30"/>
    <mergeCell ref="F25:H25"/>
    <mergeCell ref="J31:L31"/>
    <mergeCell ref="J34:L34"/>
    <mergeCell ref="F22:H22"/>
    <mergeCell ref="G33:H33"/>
    <mergeCell ref="G24:H24"/>
    <mergeCell ref="J46:L46"/>
    <mergeCell ref="G42:H42"/>
    <mergeCell ref="G45:H45"/>
    <mergeCell ref="F31:H31"/>
    <mergeCell ref="F37:H37"/>
    <mergeCell ref="F28:H28"/>
    <mergeCell ref="J28:L28"/>
    <mergeCell ref="G27:H27"/>
    <mergeCell ref="G36:H36"/>
    <mergeCell ref="J37:L37"/>
    <mergeCell ref="F49:H49"/>
    <mergeCell ref="J49:L49"/>
    <mergeCell ref="F40:H40"/>
    <mergeCell ref="J40:L40"/>
    <mergeCell ref="F43:H43"/>
    <mergeCell ref="G48:H48"/>
    <mergeCell ref="F46:H46"/>
    <mergeCell ref="J43:L43"/>
  </mergeCells>
  <hyperlinks>
    <hyperlink ref="D53" r:id="rId1" display=" E-mail :  patrick.plessis9224@orange.fr"/>
  </hyperlinks>
  <printOptions/>
  <pageMargins left="0.31496062992125984" right="0.31496062992125984" top="0.2362204724409449" bottom="0.5118110236220472" header="0.03937007874015748" footer="0.31496062992125984"/>
  <pageSetup fitToHeight="1" fitToWidth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_BPapier">
    <pageSetUpPr fitToPage="1"/>
  </sheetPr>
  <dimension ref="A1:I48"/>
  <sheetViews>
    <sheetView showGridLines="0" showRowColHeaders="0" zoomScalePageLayoutView="0" workbookViewId="0" topLeftCell="C1">
      <selection activeCell="A1" sqref="A1"/>
    </sheetView>
  </sheetViews>
  <sheetFormatPr defaultColWidth="11.00390625" defaultRowHeight="14.25"/>
  <cols>
    <col min="1" max="1" width="6.625" style="134" hidden="1" customWidth="1"/>
    <col min="2" max="2" width="5.875" style="134" hidden="1" customWidth="1"/>
    <col min="3" max="3" width="1.25" style="134" customWidth="1"/>
    <col min="4" max="4" width="10.00390625" style="135" customWidth="1"/>
    <col min="5" max="5" width="19.00390625" style="135" customWidth="1"/>
    <col min="6" max="6" width="7.00390625" style="135" customWidth="1"/>
    <col min="7" max="7" width="36.125" style="135" customWidth="1"/>
    <col min="8" max="8" width="10.25390625" style="135" customWidth="1"/>
    <col min="9" max="9" width="44.00390625" style="135" customWidth="1"/>
    <col min="10" max="16384" width="11.00390625" style="135" customWidth="1"/>
  </cols>
  <sheetData>
    <row r="1" ht="12.75">
      <c r="A1" s="134" t="s">
        <v>208</v>
      </c>
    </row>
    <row r="2" spans="1:8" ht="12.75">
      <c r="A2" s="134">
        <v>3</v>
      </c>
      <c r="B2" s="134">
        <v>3</v>
      </c>
      <c r="H2" s="134"/>
    </row>
    <row r="3" spans="1:2" ht="12.75">
      <c r="A3" s="134">
        <v>0</v>
      </c>
      <c r="B3" s="134">
        <v>2</v>
      </c>
    </row>
    <row r="4" spans="1:8" ht="12.75">
      <c r="A4" s="134">
        <v>0</v>
      </c>
      <c r="B4" s="147">
        <v>3</v>
      </c>
      <c r="C4" s="136"/>
      <c r="D4" s="137"/>
      <c r="E4" s="137"/>
      <c r="F4" s="137"/>
      <c r="G4" s="137"/>
      <c r="H4" s="138"/>
    </row>
    <row r="5" spans="1:9" ht="12.75">
      <c r="A5" s="134">
        <v>0</v>
      </c>
      <c r="B5" s="134">
        <v>5</v>
      </c>
      <c r="C5" s="139"/>
      <c r="D5" s="140" t="s">
        <v>92</v>
      </c>
      <c r="E5" s="175">
        <f>IF('Récap. financier'!B8="","",'Récap. financier'!B8)</f>
      </c>
      <c r="F5" s="176"/>
      <c r="G5" s="176"/>
      <c r="H5" s="141" t="s">
        <v>93</v>
      </c>
      <c r="I5" s="385" t="s">
        <v>91</v>
      </c>
    </row>
    <row r="6" spans="1:9" ht="12.75">
      <c r="A6" s="134">
        <v>0</v>
      </c>
      <c r="B6" s="134">
        <v>5</v>
      </c>
      <c r="C6" s="139"/>
      <c r="D6" s="140"/>
      <c r="E6" s="142"/>
      <c r="F6" s="142"/>
      <c r="G6" s="142"/>
      <c r="H6" s="141" t="s">
        <v>94</v>
      </c>
      <c r="I6" s="410"/>
    </row>
    <row r="7" spans="1:8" ht="12.75">
      <c r="A7" s="134">
        <v>0</v>
      </c>
      <c r="B7" s="134">
        <v>0</v>
      </c>
      <c r="C7" s="139"/>
      <c r="D7" s="140" t="str">
        <f>"N° :       "&amp;IF(E7=""," 12","")</f>
        <v>N° :        12</v>
      </c>
      <c r="E7" s="177">
        <f>IF('Récap. financier'!E8="","",'Récap. financier'!E8)</f>
      </c>
      <c r="F7" s="142"/>
      <c r="G7" s="142"/>
      <c r="H7" s="143"/>
    </row>
    <row r="8" spans="1:8" ht="12.75">
      <c r="A8" s="134">
        <v>5</v>
      </c>
      <c r="B8" s="134">
        <v>0</v>
      </c>
      <c r="C8" s="144"/>
      <c r="D8" s="145"/>
      <c r="E8" s="145"/>
      <c r="F8" s="145"/>
      <c r="G8" s="145"/>
      <c r="H8" s="146"/>
    </row>
    <row r="9" spans="1:9" ht="7.5" customHeight="1">
      <c r="A9" s="134">
        <v>-1</v>
      </c>
      <c r="B9" s="134">
        <v>0</v>
      </c>
      <c r="H9" s="143"/>
      <c r="I9" s="411" t="s">
        <v>193</v>
      </c>
    </row>
    <row r="10" spans="3:9" s="149" customFormat="1" ht="18" customHeight="1">
      <c r="C10" s="147"/>
      <c r="D10" s="148" t="s">
        <v>95</v>
      </c>
      <c r="H10" s="150">
        <f>'Récap. financier'!D20</f>
        <v>80</v>
      </c>
      <c r="I10" s="412"/>
    </row>
    <row r="11" spans="2:9" ht="7.5" customHeight="1">
      <c r="B11" s="134">
        <f>IF(ISERROR(LEFT(Cptr,2)*1),0,LEFT(Cptr,2)*1)</f>
        <v>0</v>
      </c>
      <c r="H11" s="143"/>
      <c r="I11" s="412"/>
    </row>
    <row r="12" spans="2:9" ht="18" customHeight="1">
      <c r="B12" s="134">
        <f>IF(AND(E12&lt;&gt;"",E13&lt;&gt;0,E15&lt;&gt;0,G15&lt;&gt;0),1,0)</f>
        <v>0</v>
      </c>
      <c r="C12" s="136"/>
      <c r="D12" s="271" t="s">
        <v>155</v>
      </c>
      <c r="E12" s="407"/>
      <c r="F12" s="408"/>
      <c r="G12" s="409"/>
      <c r="H12" s="138"/>
      <c r="I12" s="340"/>
    </row>
    <row r="13" spans="3:8" ht="18" customHeight="1">
      <c r="C13" s="139"/>
      <c r="D13" s="272" t="s">
        <v>96</v>
      </c>
      <c r="E13" s="402"/>
      <c r="F13" s="403"/>
      <c r="G13" s="404"/>
      <c r="H13" s="143"/>
    </row>
    <row r="14" spans="3:8" ht="18" customHeight="1">
      <c r="C14" s="139"/>
      <c r="D14" s="142"/>
      <c r="E14" s="405"/>
      <c r="F14" s="405"/>
      <c r="G14" s="406"/>
      <c r="H14" s="143"/>
    </row>
    <row r="15" spans="3:8" ht="18" customHeight="1">
      <c r="C15" s="139"/>
      <c r="D15" s="272" t="s">
        <v>216</v>
      </c>
      <c r="E15" s="369"/>
      <c r="F15" s="273" t="s">
        <v>105</v>
      </c>
      <c r="G15" s="379"/>
      <c r="H15" s="143"/>
    </row>
    <row r="16" spans="3:8" ht="7.5" customHeight="1">
      <c r="C16" s="144"/>
      <c r="D16" s="145"/>
      <c r="E16" s="145"/>
      <c r="F16" s="145"/>
      <c r="G16" s="145"/>
      <c r="H16" s="146"/>
    </row>
    <row r="17" spans="2:8" ht="18" customHeight="1">
      <c r="B17" s="134">
        <f>IF(AND(E17&lt;&gt;"",E18&lt;&gt;0,E20&lt;&gt;0,G20&lt;&gt;0),1,0)</f>
        <v>0</v>
      </c>
      <c r="C17" s="136"/>
      <c r="D17" s="271" t="s">
        <v>155</v>
      </c>
      <c r="E17" s="407"/>
      <c r="F17" s="408"/>
      <c r="G17" s="409"/>
      <c r="H17" s="138"/>
    </row>
    <row r="18" spans="3:8" ht="18" customHeight="1">
      <c r="C18" s="139"/>
      <c r="D18" s="272" t="s">
        <v>96</v>
      </c>
      <c r="E18" s="402"/>
      <c r="F18" s="403"/>
      <c r="G18" s="404"/>
      <c r="H18" s="143"/>
    </row>
    <row r="19" spans="3:8" ht="18" customHeight="1">
      <c r="C19" s="139"/>
      <c r="D19" s="142"/>
      <c r="E19" s="405"/>
      <c r="F19" s="405"/>
      <c r="G19" s="406"/>
      <c r="H19" s="143"/>
    </row>
    <row r="20" spans="3:8" ht="18" customHeight="1">
      <c r="C20" s="139"/>
      <c r="D20" s="272" t="s">
        <v>216</v>
      </c>
      <c r="E20" s="369"/>
      <c r="F20" s="273" t="s">
        <v>105</v>
      </c>
      <c r="G20" s="379"/>
      <c r="H20" s="143"/>
    </row>
    <row r="21" spans="3:8" ht="7.5" customHeight="1">
      <c r="C21" s="144"/>
      <c r="D21" s="145"/>
      <c r="E21" s="145"/>
      <c r="F21" s="145"/>
      <c r="G21" s="145"/>
      <c r="H21" s="146"/>
    </row>
    <row r="22" spans="2:8" ht="18" customHeight="1">
      <c r="B22" s="134">
        <f>IF(AND(E22&lt;&gt;"",E23&lt;&gt;0,E25&lt;&gt;0,G25&lt;&gt;0),1,0)</f>
        <v>0</v>
      </c>
      <c r="C22" s="136"/>
      <c r="D22" s="271" t="s">
        <v>155</v>
      </c>
      <c r="E22" s="407"/>
      <c r="F22" s="408"/>
      <c r="G22" s="409"/>
      <c r="H22" s="138"/>
    </row>
    <row r="23" spans="3:8" ht="18" customHeight="1">
      <c r="C23" s="139"/>
      <c r="D23" s="272" t="s">
        <v>96</v>
      </c>
      <c r="E23" s="402"/>
      <c r="F23" s="403"/>
      <c r="G23" s="404"/>
      <c r="H23" s="143"/>
    </row>
    <row r="24" spans="3:8" ht="18" customHeight="1">
      <c r="C24" s="139"/>
      <c r="D24" s="142"/>
      <c r="E24" s="405"/>
      <c r="F24" s="405"/>
      <c r="G24" s="406"/>
      <c r="H24" s="143"/>
    </row>
    <row r="25" spans="3:8" ht="18" customHeight="1">
      <c r="C25" s="139"/>
      <c r="D25" s="272" t="s">
        <v>216</v>
      </c>
      <c r="E25" s="369"/>
      <c r="F25" s="273" t="s">
        <v>105</v>
      </c>
      <c r="G25" s="379"/>
      <c r="H25" s="143"/>
    </row>
    <row r="26" spans="3:8" ht="7.5" customHeight="1">
      <c r="C26" s="144"/>
      <c r="D26" s="145"/>
      <c r="E26" s="145"/>
      <c r="F26" s="145"/>
      <c r="G26" s="145"/>
      <c r="H26" s="146"/>
    </row>
    <row r="27" spans="2:8" ht="18" customHeight="1">
      <c r="B27" s="134">
        <f>IF(AND(E27&lt;&gt;"",E28&lt;&gt;0,E30&lt;&gt;0,G30&lt;&gt;0),1,0)</f>
        <v>0</v>
      </c>
      <c r="C27" s="136"/>
      <c r="D27" s="271" t="s">
        <v>155</v>
      </c>
      <c r="E27" s="407"/>
      <c r="F27" s="408"/>
      <c r="G27" s="409"/>
      <c r="H27" s="138"/>
    </row>
    <row r="28" spans="3:8" ht="18" customHeight="1">
      <c r="C28" s="139"/>
      <c r="D28" s="272" t="s">
        <v>96</v>
      </c>
      <c r="E28" s="402"/>
      <c r="F28" s="403"/>
      <c r="G28" s="404"/>
      <c r="H28" s="143"/>
    </row>
    <row r="29" spans="3:8" ht="18" customHeight="1">
      <c r="C29" s="139"/>
      <c r="D29" s="142"/>
      <c r="E29" s="405"/>
      <c r="F29" s="405"/>
      <c r="G29" s="406"/>
      <c r="H29" s="143"/>
    </row>
    <row r="30" spans="3:8" ht="18" customHeight="1">
      <c r="C30" s="139"/>
      <c r="D30" s="272" t="s">
        <v>216</v>
      </c>
      <c r="E30" s="369"/>
      <c r="F30" s="273" t="s">
        <v>105</v>
      </c>
      <c r="G30" s="379"/>
      <c r="H30" s="143"/>
    </row>
    <row r="31" spans="3:8" ht="7.5" customHeight="1">
      <c r="C31" s="144"/>
      <c r="D31" s="145"/>
      <c r="E31" s="145"/>
      <c r="F31" s="145"/>
      <c r="G31" s="145"/>
      <c r="H31" s="146"/>
    </row>
    <row r="32" spans="2:8" ht="18" customHeight="1">
      <c r="B32" s="134">
        <f>IF(AND(E32&lt;&gt;"",E33&lt;&gt;0,E35&lt;&gt;0,G35&lt;&gt;0),1,0)</f>
        <v>0</v>
      </c>
      <c r="C32" s="136"/>
      <c r="D32" s="271" t="s">
        <v>155</v>
      </c>
      <c r="E32" s="407"/>
      <c r="F32" s="408"/>
      <c r="G32" s="409"/>
      <c r="H32" s="138"/>
    </row>
    <row r="33" spans="3:8" ht="18" customHeight="1">
      <c r="C33" s="139"/>
      <c r="D33" s="272" t="s">
        <v>96</v>
      </c>
      <c r="E33" s="402"/>
      <c r="F33" s="403"/>
      <c r="G33" s="404"/>
      <c r="H33" s="143"/>
    </row>
    <row r="34" spans="3:8" ht="18" customHeight="1">
      <c r="C34" s="139"/>
      <c r="D34" s="142"/>
      <c r="E34" s="405"/>
      <c r="F34" s="405"/>
      <c r="G34" s="406"/>
      <c r="H34" s="143"/>
    </row>
    <row r="35" spans="3:8" ht="18" customHeight="1">
      <c r="C35" s="139"/>
      <c r="D35" s="272" t="s">
        <v>216</v>
      </c>
      <c r="E35" s="369"/>
      <c r="F35" s="273" t="s">
        <v>105</v>
      </c>
      <c r="G35" s="379"/>
      <c r="H35" s="143"/>
    </row>
    <row r="36" spans="3:8" ht="7.5" customHeight="1">
      <c r="C36" s="144"/>
      <c r="D36" s="145"/>
      <c r="E36" s="145"/>
      <c r="F36" s="145"/>
      <c r="G36" s="145"/>
      <c r="H36" s="146"/>
    </row>
    <row r="37" spans="3:8" ht="12.75">
      <c r="C37" s="136"/>
      <c r="D37" s="142"/>
      <c r="E37" s="142"/>
      <c r="F37" s="142"/>
      <c r="G37" s="142"/>
      <c r="H37" s="138"/>
    </row>
    <row r="38" spans="2:8" ht="12.75">
      <c r="B38" s="134">
        <f>SUM(B12:B36)</f>
        <v>0</v>
      </c>
      <c r="C38" s="139"/>
      <c r="D38" s="151" t="str">
        <f>"ABONNEMENT BULLETIN PAPIER"&amp;IF(Cptr="","","   ( "&amp;Cptr&amp;" )")</f>
        <v>ABONNEMENT BULLETIN PAPIER   ( ... / ... )</v>
      </c>
      <c r="E38" s="151"/>
      <c r="F38" s="151"/>
      <c r="G38" s="352" t="str">
        <f>IF(B11&gt;1,"","Nombre :    "&amp;IF(B11&gt;1,"",IF('Récap. financier'!E20=0,"............   x   ","     "&amp;'Récap. financier'!E20&amp;"       x   ")&amp;TEXT(H10,"0,00")&amp;" €    =   "))</f>
        <v>Nombre :    ............   x   80,00 €    =   </v>
      </c>
      <c r="H38" s="170">
        <f>IF(B11&gt;1,"",IF('Récap. financier'!E20=0,"",'Récap. financier'!E20*H10))</f>
      </c>
    </row>
    <row r="39" spans="3:8" ht="12.75">
      <c r="C39" s="139"/>
      <c r="D39" s="142"/>
      <c r="E39" s="142"/>
      <c r="F39" s="142"/>
      <c r="G39" s="152"/>
      <c r="H39" s="143"/>
    </row>
    <row r="40" spans="3:8" ht="12.75">
      <c r="C40" s="139"/>
      <c r="D40" s="140" t="s">
        <v>97</v>
      </c>
      <c r="E40" s="140"/>
      <c r="F40" s="140"/>
      <c r="G40" s="353" t="str">
        <f>"Nombre :    "&amp;IF('Récap. financier'!E19=0,"............   x   ","     "&amp;'Récap. financier'!E19&amp;"       x   ")&amp;TEXT('Récap. financier'!D19,"0,00")&amp;" €    =   "</f>
        <v>Nombre :    ............   x   45,00 €    =   </v>
      </c>
      <c r="H40" s="170">
        <f>IF('Récap. financier'!E19=0,"",'Récap. financier'!E19*'Récap. financier'!D19)</f>
      </c>
    </row>
    <row r="41" spans="3:8" ht="7.5" customHeight="1">
      <c r="C41" s="144"/>
      <c r="D41" s="145"/>
      <c r="E41" s="145"/>
      <c r="F41" s="145"/>
      <c r="G41" s="145"/>
      <c r="H41" s="146"/>
    </row>
    <row r="42" spans="3:8" ht="13.5" thickBot="1">
      <c r="C42" s="179"/>
      <c r="D42" s="137"/>
      <c r="E42" s="137"/>
      <c r="F42" s="137"/>
      <c r="G42" s="137"/>
      <c r="H42" s="137"/>
    </row>
    <row r="43" spans="1:8" s="153" customFormat="1" ht="27" customHeight="1" thickBot="1">
      <c r="A43" s="356"/>
      <c r="B43" s="356"/>
      <c r="D43" s="182"/>
      <c r="E43" s="181"/>
      <c r="F43" s="180"/>
      <c r="G43" s="187" t="s">
        <v>120</v>
      </c>
      <c r="H43" s="178">
        <f>IF(AND(H38="",H40=""),"",IF(H38&lt;&gt;"",H38,0)+IF(H40&lt;&gt;"",H40,0))</f>
      </c>
    </row>
    <row r="44" ht="19.5" customHeight="1">
      <c r="C44" s="188" t="str">
        <f>'Récap. financier'!B24</f>
        <v>Paiement par chèque bancaire à établir à l'ordre de :   " FFTT ligue régionale IDF de TT "</v>
      </c>
    </row>
    <row r="45" ht="6.75" customHeight="1">
      <c r="C45" s="147"/>
    </row>
    <row r="47" spans="2:8" ht="18">
      <c r="B47" s="361">
        <v>42916</v>
      </c>
      <c r="C47" s="154"/>
      <c r="D47" s="155"/>
      <c r="E47" s="156" t="s">
        <v>98</v>
      </c>
      <c r="F47" s="156"/>
      <c r="G47" s="275" t="str">
        <f>UPPER(TEXT(B47,"jjjj jj mmmm aaaa"))</f>
        <v>VENDREDI 30 JUIN 2017</v>
      </c>
      <c r="H47" s="157"/>
    </row>
    <row r="48" ht="26.25" customHeight="1">
      <c r="H48" s="189" t="s">
        <v>219</v>
      </c>
    </row>
  </sheetData>
  <sheetProtection sheet="1" objects="1" scenarios="1"/>
  <mergeCells count="17">
    <mergeCell ref="E32:G32"/>
    <mergeCell ref="E14:G14"/>
    <mergeCell ref="E17:G17"/>
    <mergeCell ref="I5:I6"/>
    <mergeCell ref="I9:I11"/>
    <mergeCell ref="E12:G12"/>
    <mergeCell ref="E13:G13"/>
    <mergeCell ref="E33:G33"/>
    <mergeCell ref="E34:G34"/>
    <mergeCell ref="E18:G18"/>
    <mergeCell ref="E19:G19"/>
    <mergeCell ref="E22:G22"/>
    <mergeCell ref="E23:G23"/>
    <mergeCell ref="E24:G24"/>
    <mergeCell ref="E27:G27"/>
    <mergeCell ref="E28:G28"/>
    <mergeCell ref="E29:G29"/>
  </mergeCells>
  <conditionalFormatting sqref="H38">
    <cfRule type="expression" priority="2" dxfId="0" stopIfTrue="1">
      <formula>B11&gt;1</formula>
    </cfRule>
  </conditionalFormatting>
  <printOptions horizontalCentered="1"/>
  <pageMargins left="0" right="0" top="0.5905511811023623" bottom="0" header="0.3937007874015748" footer="0.5905511811023623"/>
  <pageSetup fitToHeight="1" fitToWidth="1" horizontalDpi="300" verticalDpi="300" orientation="portrait" paperSize="9" r:id="rId2"/>
  <headerFooter alignWithMargins="0">
    <oddHeader>&amp;L&amp;8IDF: 06.03&amp;C&amp;"Arial,Gras"&amp;12ABONNEMENTS AUX BULLETINS DE LA LIGUE D'ILE DE FRANCE</oddHeader>
    <oddFooter>&amp;RSaison 2017 - 2018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_BElec"/>
  <dimension ref="A1:I82"/>
  <sheetViews>
    <sheetView showGridLines="0" showRowColHeaders="0" zoomScalePageLayoutView="0" workbookViewId="0" topLeftCell="C1">
      <selection activeCell="A1" sqref="A1"/>
    </sheetView>
  </sheetViews>
  <sheetFormatPr defaultColWidth="11.00390625" defaultRowHeight="14.25"/>
  <cols>
    <col min="1" max="1" width="6.625" style="134" hidden="1" customWidth="1"/>
    <col min="2" max="2" width="9.375" style="134" hidden="1" customWidth="1"/>
    <col min="3" max="3" width="1.25" style="134" customWidth="1"/>
    <col min="4" max="4" width="9.875" style="135" customWidth="1"/>
    <col min="5" max="5" width="39.50390625" style="135" customWidth="1"/>
    <col min="6" max="6" width="8.25390625" style="135" customWidth="1"/>
    <col min="7" max="7" width="22.50390625" style="135" customWidth="1"/>
    <col min="8" max="8" width="4.50390625" style="135" customWidth="1"/>
    <col min="9" max="9" width="43.50390625" style="135" customWidth="1"/>
    <col min="10" max="16384" width="11.00390625" style="135" customWidth="1"/>
  </cols>
  <sheetData>
    <row r="1" spans="1:8" ht="7.5" customHeight="1">
      <c r="A1" s="134" t="s">
        <v>209</v>
      </c>
      <c r="H1" s="142"/>
    </row>
    <row r="2" spans="1:9" s="149" customFormat="1" ht="20.25" customHeight="1">
      <c r="A2" s="147">
        <v>3</v>
      </c>
      <c r="B2" s="134">
        <v>0</v>
      </c>
      <c r="C2" s="158" t="s">
        <v>99</v>
      </c>
      <c r="D2" s="158"/>
      <c r="E2" s="158"/>
      <c r="F2" s="158"/>
      <c r="G2" s="158"/>
      <c r="H2" s="158"/>
      <c r="I2" s="158"/>
    </row>
    <row r="3" spans="1:8" ht="7.5" customHeight="1">
      <c r="A3" s="134">
        <v>0</v>
      </c>
      <c r="B3" s="134">
        <v>0</v>
      </c>
      <c r="H3" s="142"/>
    </row>
    <row r="4" spans="1:8" ht="12.75">
      <c r="A4" s="134">
        <v>0</v>
      </c>
      <c r="B4" s="134">
        <v>0</v>
      </c>
      <c r="C4" s="136"/>
      <c r="D4" s="137"/>
      <c r="E4" s="137"/>
      <c r="F4" s="137"/>
      <c r="G4" s="137"/>
      <c r="H4" s="159"/>
    </row>
    <row r="5" spans="1:9" ht="12.75">
      <c r="A5" s="134">
        <v>3</v>
      </c>
      <c r="B5" s="147">
        <v>0</v>
      </c>
      <c r="C5" s="139"/>
      <c r="D5" s="140" t="s">
        <v>92</v>
      </c>
      <c r="E5" s="175">
        <f>IF('Récap. financier'!B8="","",'Récap. financier'!B8)</f>
      </c>
      <c r="F5" s="176"/>
      <c r="G5" s="176"/>
      <c r="H5" s="152"/>
      <c r="I5" s="385" t="s">
        <v>91</v>
      </c>
    </row>
    <row r="6" spans="1:9" ht="12.75">
      <c r="A6" s="134">
        <v>3</v>
      </c>
      <c r="B6" s="134">
        <v>0</v>
      </c>
      <c r="C6" s="139"/>
      <c r="D6" s="140"/>
      <c r="E6" s="142"/>
      <c r="F6" s="142"/>
      <c r="G6" s="142"/>
      <c r="H6" s="152"/>
      <c r="I6" s="410"/>
    </row>
    <row r="7" spans="1:8" ht="12.75">
      <c r="A7" s="134">
        <v>2</v>
      </c>
      <c r="B7" s="134">
        <v>0</v>
      </c>
      <c r="C7" s="139"/>
      <c r="D7" s="140" t="str">
        <f>"N° :       "&amp;IF(E7=""," 12","")</f>
        <v>N° :        12</v>
      </c>
      <c r="E7" s="177">
        <f>IF('Récap. financier'!E8="","",'Récap. financier'!E8)</f>
      </c>
      <c r="F7" s="142"/>
      <c r="G7" s="142"/>
      <c r="H7" s="160"/>
    </row>
    <row r="8" spans="1:8" ht="12.75">
      <c r="A8" s="134">
        <v>4</v>
      </c>
      <c r="B8" s="134">
        <v>0</v>
      </c>
      <c r="C8" s="144"/>
      <c r="D8" s="145"/>
      <c r="E8" s="145"/>
      <c r="F8" s="145"/>
      <c r="G8" s="142"/>
      <c r="H8" s="161"/>
    </row>
    <row r="9" spans="1:9" ht="7.5" customHeight="1">
      <c r="A9" s="134">
        <v>-1</v>
      </c>
      <c r="B9" s="134">
        <v>0</v>
      </c>
      <c r="C9" s="136"/>
      <c r="D9" s="162"/>
      <c r="E9" s="162"/>
      <c r="F9" s="163"/>
      <c r="G9" s="421" t="s">
        <v>100</v>
      </c>
      <c r="H9" s="375"/>
      <c r="I9" s="424" t="s">
        <v>193</v>
      </c>
    </row>
    <row r="10" spans="3:9" ht="16.5" customHeight="1">
      <c r="C10" s="139"/>
      <c r="D10" s="368" t="s">
        <v>213</v>
      </c>
      <c r="E10" s="426" t="s">
        <v>211</v>
      </c>
      <c r="F10" s="427"/>
      <c r="G10" s="422"/>
      <c r="H10" s="376"/>
      <c r="I10" s="425"/>
    </row>
    <row r="11" spans="2:9" s="149" customFormat="1" ht="20.25" customHeight="1">
      <c r="B11" s="147">
        <f>IF(B12=0,0,1)</f>
        <v>0</v>
      </c>
      <c r="C11" s="164"/>
      <c r="D11" s="165"/>
      <c r="E11" s="426" t="s">
        <v>212</v>
      </c>
      <c r="F11" s="427"/>
      <c r="G11" s="422"/>
      <c r="H11" s="377"/>
      <c r="I11" s="350"/>
    </row>
    <row r="12" spans="2:8" ht="7.5" customHeight="1">
      <c r="B12" s="134">
        <f>SUM(B13:B43)+SUM(B55:B81)</f>
        <v>0</v>
      </c>
      <c r="C12" s="144"/>
      <c r="D12" s="166"/>
      <c r="E12" s="166"/>
      <c r="F12" s="167"/>
      <c r="G12" s="423"/>
      <c r="H12" s="378"/>
    </row>
    <row r="13" spans="2:9" ht="21" customHeight="1">
      <c r="B13" s="134">
        <f>IF(AND(E13&lt;&gt;"",E14&lt;&gt;""),1,0)</f>
        <v>0</v>
      </c>
      <c r="C13" s="168"/>
      <c r="D13" s="271" t="s">
        <v>155</v>
      </c>
      <c r="E13" s="416"/>
      <c r="F13" s="417"/>
      <c r="G13" s="417"/>
      <c r="H13" s="418"/>
      <c r="I13" s="142"/>
    </row>
    <row r="14" spans="3:9" ht="21" customHeight="1">
      <c r="C14" s="139"/>
      <c r="D14" s="142" t="s">
        <v>101</v>
      </c>
      <c r="E14" s="419"/>
      <c r="F14" s="414"/>
      <c r="G14" s="414"/>
      <c r="H14" s="415"/>
      <c r="I14" s="351" t="s">
        <v>194</v>
      </c>
    </row>
    <row r="15" spans="3:9" ht="21" customHeight="1">
      <c r="C15" s="139"/>
      <c r="D15" s="142" t="s">
        <v>102</v>
      </c>
      <c r="E15" s="419"/>
      <c r="F15" s="414"/>
      <c r="G15" s="414"/>
      <c r="H15" s="415"/>
      <c r="I15" s="142"/>
    </row>
    <row r="16" spans="3:9" ht="7.5" customHeight="1">
      <c r="C16" s="144"/>
      <c r="D16" s="145"/>
      <c r="E16" s="145"/>
      <c r="F16" s="145"/>
      <c r="G16" s="145"/>
      <c r="H16" s="161"/>
      <c r="I16" s="142"/>
    </row>
    <row r="17" spans="2:9" ht="21" customHeight="1">
      <c r="B17" s="134">
        <f>IF(AND(E17&lt;&gt;"",E18&lt;&gt;""),1,0)</f>
        <v>0</v>
      </c>
      <c r="C17" s="168"/>
      <c r="D17" s="271" t="s">
        <v>155</v>
      </c>
      <c r="E17" s="416"/>
      <c r="F17" s="417"/>
      <c r="G17" s="417"/>
      <c r="H17" s="418"/>
      <c r="I17" s="142"/>
    </row>
    <row r="18" spans="3:9" ht="21" customHeight="1">
      <c r="C18" s="139"/>
      <c r="D18" s="142" t="s">
        <v>101</v>
      </c>
      <c r="E18" s="419"/>
      <c r="F18" s="414"/>
      <c r="G18" s="414"/>
      <c r="H18" s="415"/>
      <c r="I18" s="142"/>
    </row>
    <row r="19" spans="3:9" ht="21" customHeight="1">
      <c r="C19" s="139"/>
      <c r="D19" s="142" t="s">
        <v>102</v>
      </c>
      <c r="E19" s="419"/>
      <c r="F19" s="414"/>
      <c r="G19" s="414"/>
      <c r="H19" s="415"/>
      <c r="I19" s="142"/>
    </row>
    <row r="20" spans="3:9" ht="7.5" customHeight="1">
      <c r="C20" s="144"/>
      <c r="D20" s="145"/>
      <c r="E20" s="145"/>
      <c r="F20" s="145"/>
      <c r="G20" s="145"/>
      <c r="H20" s="161"/>
      <c r="I20" s="142"/>
    </row>
    <row r="21" spans="2:9" ht="21" customHeight="1">
      <c r="B21" s="134">
        <f>IF(AND(E21&lt;&gt;"",E22&lt;&gt;""),1,0)</f>
        <v>0</v>
      </c>
      <c r="C21" s="168"/>
      <c r="D21" s="271" t="s">
        <v>155</v>
      </c>
      <c r="E21" s="416"/>
      <c r="F21" s="417"/>
      <c r="G21" s="417"/>
      <c r="H21" s="418"/>
      <c r="I21" s="142"/>
    </row>
    <row r="22" spans="3:9" ht="21" customHeight="1">
      <c r="C22" s="139"/>
      <c r="D22" s="142" t="s">
        <v>101</v>
      </c>
      <c r="E22" s="419"/>
      <c r="F22" s="414"/>
      <c r="G22" s="414"/>
      <c r="H22" s="415"/>
      <c r="I22" s="142"/>
    </row>
    <row r="23" spans="3:9" ht="21" customHeight="1">
      <c r="C23" s="139"/>
      <c r="D23" s="142" t="s">
        <v>102</v>
      </c>
      <c r="E23" s="419"/>
      <c r="F23" s="414"/>
      <c r="G23" s="414"/>
      <c r="H23" s="415"/>
      <c r="I23" s="142"/>
    </row>
    <row r="24" spans="3:9" ht="7.5" customHeight="1">
      <c r="C24" s="144"/>
      <c r="D24" s="145"/>
      <c r="E24" s="145"/>
      <c r="F24" s="145"/>
      <c r="G24" s="145"/>
      <c r="H24" s="161"/>
      <c r="I24" s="142"/>
    </row>
    <row r="25" spans="2:9" ht="21" customHeight="1">
      <c r="B25" s="134">
        <f>IF(AND(E25&lt;&gt;"",E26&lt;&gt;""),1,0)</f>
        <v>0</v>
      </c>
      <c r="C25" s="168"/>
      <c r="D25" s="271" t="s">
        <v>155</v>
      </c>
      <c r="E25" s="416"/>
      <c r="F25" s="417"/>
      <c r="G25" s="417"/>
      <c r="H25" s="418"/>
      <c r="I25" s="142"/>
    </row>
    <row r="26" spans="3:9" ht="21" customHeight="1">
      <c r="C26" s="139"/>
      <c r="D26" s="142" t="s">
        <v>101</v>
      </c>
      <c r="E26" s="419"/>
      <c r="F26" s="414"/>
      <c r="G26" s="414"/>
      <c r="H26" s="415"/>
      <c r="I26" s="142"/>
    </row>
    <row r="27" spans="3:9" ht="21" customHeight="1">
      <c r="C27" s="139"/>
      <c r="D27" s="142" t="s">
        <v>102</v>
      </c>
      <c r="E27" s="419"/>
      <c r="F27" s="414"/>
      <c r="G27" s="414"/>
      <c r="H27" s="415"/>
      <c r="I27" s="142"/>
    </row>
    <row r="28" spans="3:9" ht="7.5" customHeight="1">
      <c r="C28" s="144"/>
      <c r="D28" s="145"/>
      <c r="E28" s="145"/>
      <c r="F28" s="145"/>
      <c r="G28" s="145"/>
      <c r="H28" s="161"/>
      <c r="I28" s="142"/>
    </row>
    <row r="29" spans="2:9" ht="21" customHeight="1">
      <c r="B29" s="134">
        <f>IF(AND(E29&lt;&gt;"",E30&lt;&gt;""),1,0)</f>
        <v>0</v>
      </c>
      <c r="C29" s="168"/>
      <c r="D29" s="271" t="s">
        <v>155</v>
      </c>
      <c r="E29" s="416"/>
      <c r="F29" s="417"/>
      <c r="G29" s="417"/>
      <c r="H29" s="418"/>
      <c r="I29" s="142"/>
    </row>
    <row r="30" spans="3:9" ht="21" customHeight="1">
      <c r="C30" s="139"/>
      <c r="D30" s="142" t="s">
        <v>101</v>
      </c>
      <c r="E30" s="419"/>
      <c r="F30" s="414"/>
      <c r="G30" s="414"/>
      <c r="H30" s="415"/>
      <c r="I30" s="142"/>
    </row>
    <row r="31" spans="3:9" ht="21" customHeight="1">
      <c r="C31" s="139"/>
      <c r="D31" s="142" t="s">
        <v>102</v>
      </c>
      <c r="E31" s="419"/>
      <c r="F31" s="414"/>
      <c r="G31" s="414"/>
      <c r="H31" s="415"/>
      <c r="I31" s="142"/>
    </row>
    <row r="32" spans="3:9" ht="7.5" customHeight="1">
      <c r="C32" s="144"/>
      <c r="D32" s="145"/>
      <c r="E32" s="145"/>
      <c r="F32" s="145"/>
      <c r="G32" s="145"/>
      <c r="H32" s="161"/>
      <c r="I32" s="142"/>
    </row>
    <row r="33" spans="2:9" ht="21" customHeight="1">
      <c r="B33" s="134">
        <f>IF(AND(E33&lt;&gt;"",E34&lt;&gt;""),1,0)</f>
        <v>0</v>
      </c>
      <c r="C33" s="168"/>
      <c r="D33" s="271" t="s">
        <v>155</v>
      </c>
      <c r="E33" s="416"/>
      <c r="F33" s="417"/>
      <c r="G33" s="417"/>
      <c r="H33" s="418"/>
      <c r="I33" s="142"/>
    </row>
    <row r="34" spans="3:9" ht="21" customHeight="1">
      <c r="C34" s="139"/>
      <c r="D34" s="142" t="s">
        <v>101</v>
      </c>
      <c r="E34" s="419"/>
      <c r="F34" s="414"/>
      <c r="G34" s="414"/>
      <c r="H34" s="415"/>
      <c r="I34" s="142"/>
    </row>
    <row r="35" spans="3:9" ht="21" customHeight="1">
      <c r="C35" s="139"/>
      <c r="D35" s="142" t="s">
        <v>102</v>
      </c>
      <c r="E35" s="419"/>
      <c r="F35" s="414"/>
      <c r="G35" s="414"/>
      <c r="H35" s="415"/>
      <c r="I35" s="142"/>
    </row>
    <row r="36" spans="3:9" ht="7.5" customHeight="1">
      <c r="C36" s="144"/>
      <c r="D36" s="145"/>
      <c r="E36" s="145"/>
      <c r="F36" s="145"/>
      <c r="G36" s="145"/>
      <c r="H36" s="161"/>
      <c r="I36" s="142"/>
    </row>
    <row r="37" spans="2:9" ht="21" customHeight="1">
      <c r="B37" s="134">
        <f>IF(AND(E37&lt;&gt;"",E38&lt;&gt;""),1,0)</f>
        <v>0</v>
      </c>
      <c r="C37" s="168"/>
      <c r="D37" s="271" t="s">
        <v>155</v>
      </c>
      <c r="E37" s="416"/>
      <c r="F37" s="417"/>
      <c r="G37" s="417"/>
      <c r="H37" s="418"/>
      <c r="I37" s="142"/>
    </row>
    <row r="38" spans="3:9" ht="21" customHeight="1">
      <c r="C38" s="139"/>
      <c r="D38" s="142" t="s">
        <v>101</v>
      </c>
      <c r="E38" s="419"/>
      <c r="F38" s="414"/>
      <c r="G38" s="414"/>
      <c r="H38" s="415"/>
      <c r="I38" s="142"/>
    </row>
    <row r="39" spans="3:9" ht="21" customHeight="1">
      <c r="C39" s="139"/>
      <c r="D39" s="142" t="s">
        <v>102</v>
      </c>
      <c r="E39" s="419"/>
      <c r="F39" s="414"/>
      <c r="G39" s="414"/>
      <c r="H39" s="415"/>
      <c r="I39" s="142"/>
    </row>
    <row r="40" spans="3:9" ht="7.5" customHeight="1">
      <c r="C40" s="144"/>
      <c r="D40" s="145"/>
      <c r="E40" s="145"/>
      <c r="F40" s="145"/>
      <c r="G40" s="145"/>
      <c r="H40" s="161"/>
      <c r="I40" s="142"/>
    </row>
    <row r="41" spans="2:9" ht="21" customHeight="1">
      <c r="B41" s="134">
        <f>IF(AND(E41&lt;&gt;"",E42&lt;&gt;""),1,0)</f>
        <v>0</v>
      </c>
      <c r="C41" s="168"/>
      <c r="D41" s="271" t="s">
        <v>155</v>
      </c>
      <c r="E41" s="416"/>
      <c r="F41" s="417"/>
      <c r="G41" s="417"/>
      <c r="H41" s="418"/>
      <c r="I41" s="142"/>
    </row>
    <row r="42" spans="3:9" ht="21" customHeight="1">
      <c r="C42" s="139"/>
      <c r="D42" s="142" t="s">
        <v>101</v>
      </c>
      <c r="E42" s="419"/>
      <c r="F42" s="414"/>
      <c r="G42" s="414"/>
      <c r="H42" s="415"/>
      <c r="I42" s="142"/>
    </row>
    <row r="43" spans="3:9" ht="21" customHeight="1">
      <c r="C43" s="139"/>
      <c r="D43" s="142" t="s">
        <v>102</v>
      </c>
      <c r="E43" s="419"/>
      <c r="F43" s="414"/>
      <c r="G43" s="414"/>
      <c r="H43" s="415"/>
      <c r="I43" s="142"/>
    </row>
    <row r="44" spans="3:9" ht="7.5" customHeight="1">
      <c r="C44" s="144"/>
      <c r="D44" s="145"/>
      <c r="E44" s="145"/>
      <c r="F44" s="145"/>
      <c r="G44" s="145"/>
      <c r="H44" s="161"/>
      <c r="I44" s="142"/>
    </row>
    <row r="45" spans="8:9" ht="9.75" customHeight="1">
      <c r="H45" s="142"/>
      <c r="I45" s="142"/>
    </row>
    <row r="46" spans="7:8" ht="15.75">
      <c r="G46" s="420" t="str">
        <f>"Coût :  "&amp;'Récap. financier'!D19&amp;" €"</f>
        <v>Coût :  45 €</v>
      </c>
      <c r="H46" s="420"/>
    </row>
    <row r="47" ht="8.25" customHeight="1">
      <c r="D47" s="142"/>
    </row>
    <row r="48" spans="2:8" ht="18">
      <c r="B48" s="361">
        <v>42916</v>
      </c>
      <c r="C48" s="154"/>
      <c r="D48" s="155"/>
      <c r="E48" s="274" t="str">
        <f>"Date limite de réception :  "</f>
        <v>Date limite de réception :  </v>
      </c>
      <c r="F48" s="360" t="str">
        <f>UPPER(TEXT(B48,"jjjj jj mmmm aaaa"))</f>
        <v>VENDREDI 30 JUIN 2017</v>
      </c>
      <c r="G48" s="358"/>
      <c r="H48" s="359"/>
    </row>
    <row r="49" spans="4:6" ht="6" customHeight="1">
      <c r="D49" s="142"/>
      <c r="E49" s="169"/>
      <c r="F49" s="169"/>
    </row>
    <row r="50" spans="4:8" ht="16.5" customHeight="1">
      <c r="D50" s="169" t="s">
        <v>103</v>
      </c>
      <c r="E50" s="169"/>
      <c r="F50" s="169"/>
      <c r="H50" s="183" t="s">
        <v>219</v>
      </c>
    </row>
    <row r="51" ht="9.75" customHeight="1">
      <c r="D51" s="142"/>
    </row>
    <row r="52" ht="18">
      <c r="D52" s="148" t="s">
        <v>104</v>
      </c>
    </row>
    <row r="53" ht="34.5" customHeight="1">
      <c r="D53" s="148"/>
    </row>
    <row r="54" ht="12.75">
      <c r="D54" s="142"/>
    </row>
    <row r="55" spans="2:9" ht="21" customHeight="1">
      <c r="B55" s="134">
        <f>IF(AND(E55&lt;&gt;"",E56&lt;&gt;""),1,0)</f>
        <v>0</v>
      </c>
      <c r="C55" s="168"/>
      <c r="D55" s="271" t="s">
        <v>155</v>
      </c>
      <c r="E55" s="416"/>
      <c r="F55" s="417"/>
      <c r="G55" s="417"/>
      <c r="H55" s="418"/>
      <c r="I55" s="142"/>
    </row>
    <row r="56" spans="3:9" ht="21" customHeight="1">
      <c r="C56" s="139"/>
      <c r="D56" s="142" t="s">
        <v>101</v>
      </c>
      <c r="E56" s="413"/>
      <c r="F56" s="414"/>
      <c r="G56" s="414"/>
      <c r="H56" s="415"/>
      <c r="I56" s="142"/>
    </row>
    <row r="57" spans="3:9" ht="21" customHeight="1">
      <c r="C57" s="139"/>
      <c r="D57" s="142" t="s">
        <v>102</v>
      </c>
      <c r="E57" s="419"/>
      <c r="F57" s="414"/>
      <c r="G57" s="414"/>
      <c r="H57" s="415"/>
      <c r="I57" s="142"/>
    </row>
    <row r="58" spans="3:9" ht="7.5" customHeight="1">
      <c r="C58" s="144"/>
      <c r="D58" s="145"/>
      <c r="E58" s="145"/>
      <c r="F58" s="145"/>
      <c r="G58" s="145"/>
      <c r="H58" s="161"/>
      <c r="I58" s="142"/>
    </row>
    <row r="59" spans="2:9" ht="21" customHeight="1">
      <c r="B59" s="134">
        <f>IF(AND(E59&lt;&gt;"",E60&lt;&gt;""),1,0)</f>
        <v>0</v>
      </c>
      <c r="C59" s="168"/>
      <c r="D59" s="271" t="s">
        <v>155</v>
      </c>
      <c r="E59" s="416"/>
      <c r="F59" s="417"/>
      <c r="G59" s="417"/>
      <c r="H59" s="418"/>
      <c r="I59" s="142"/>
    </row>
    <row r="60" spans="3:9" ht="21" customHeight="1">
      <c r="C60" s="139"/>
      <c r="D60" s="142" t="s">
        <v>101</v>
      </c>
      <c r="E60" s="419"/>
      <c r="F60" s="414"/>
      <c r="G60" s="414"/>
      <c r="H60" s="415"/>
      <c r="I60" s="142"/>
    </row>
    <row r="61" spans="3:9" ht="21" customHeight="1">
      <c r="C61" s="139"/>
      <c r="D61" s="142" t="s">
        <v>102</v>
      </c>
      <c r="E61" s="419"/>
      <c r="F61" s="414"/>
      <c r="G61" s="414"/>
      <c r="H61" s="415"/>
      <c r="I61" s="142"/>
    </row>
    <row r="62" spans="3:9" ht="7.5" customHeight="1">
      <c r="C62" s="144"/>
      <c r="D62" s="145"/>
      <c r="E62" s="145"/>
      <c r="F62" s="145"/>
      <c r="G62" s="145"/>
      <c r="H62" s="161"/>
      <c r="I62" s="142"/>
    </row>
    <row r="63" spans="2:9" ht="21" customHeight="1">
      <c r="B63" s="134">
        <f>IF(AND(E63&lt;&gt;"",E64&lt;&gt;""),1,0)</f>
        <v>0</v>
      </c>
      <c r="C63" s="168"/>
      <c r="D63" s="271" t="s">
        <v>155</v>
      </c>
      <c r="E63" s="416"/>
      <c r="F63" s="417"/>
      <c r="G63" s="417"/>
      <c r="H63" s="418"/>
      <c r="I63" s="142"/>
    </row>
    <row r="64" spans="3:9" ht="21" customHeight="1">
      <c r="C64" s="139"/>
      <c r="D64" s="142" t="s">
        <v>101</v>
      </c>
      <c r="E64" s="419"/>
      <c r="F64" s="414"/>
      <c r="G64" s="414"/>
      <c r="H64" s="415"/>
      <c r="I64" s="142"/>
    </row>
    <row r="65" spans="3:9" ht="21" customHeight="1">
      <c r="C65" s="139"/>
      <c r="D65" s="142" t="s">
        <v>102</v>
      </c>
      <c r="E65" s="419"/>
      <c r="F65" s="414"/>
      <c r="G65" s="414"/>
      <c r="H65" s="415"/>
      <c r="I65" s="142"/>
    </row>
    <row r="66" spans="3:9" ht="7.5" customHeight="1">
      <c r="C66" s="144"/>
      <c r="D66" s="145"/>
      <c r="E66" s="145"/>
      <c r="F66" s="145"/>
      <c r="G66" s="145"/>
      <c r="H66" s="161"/>
      <c r="I66" s="142"/>
    </row>
    <row r="67" spans="2:9" ht="21" customHeight="1">
      <c r="B67" s="134">
        <f>IF(AND(E67&lt;&gt;"",E68&lt;&gt;""),1,0)</f>
        <v>0</v>
      </c>
      <c r="C67" s="168"/>
      <c r="D67" s="271" t="s">
        <v>155</v>
      </c>
      <c r="E67" s="416"/>
      <c r="F67" s="417"/>
      <c r="G67" s="417"/>
      <c r="H67" s="418"/>
      <c r="I67" s="142"/>
    </row>
    <row r="68" spans="3:9" ht="21" customHeight="1">
      <c r="C68" s="139"/>
      <c r="D68" s="142" t="s">
        <v>101</v>
      </c>
      <c r="E68" s="419"/>
      <c r="F68" s="414"/>
      <c r="G68" s="414"/>
      <c r="H68" s="415"/>
      <c r="I68" s="142"/>
    </row>
    <row r="69" spans="3:9" ht="21" customHeight="1">
      <c r="C69" s="139"/>
      <c r="D69" s="142" t="s">
        <v>102</v>
      </c>
      <c r="E69" s="419"/>
      <c r="F69" s="414"/>
      <c r="G69" s="414"/>
      <c r="H69" s="415"/>
      <c r="I69" s="142"/>
    </row>
    <row r="70" spans="3:9" ht="7.5" customHeight="1">
      <c r="C70" s="144"/>
      <c r="D70" s="145"/>
      <c r="E70" s="145"/>
      <c r="F70" s="145"/>
      <c r="G70" s="145"/>
      <c r="H70" s="161"/>
      <c r="I70" s="142"/>
    </row>
    <row r="71" spans="2:9" ht="21" customHeight="1">
      <c r="B71" s="134">
        <f>IF(AND(E71&lt;&gt;"",E72&lt;&gt;""),1,0)</f>
        <v>0</v>
      </c>
      <c r="C71" s="168"/>
      <c r="D71" s="271" t="s">
        <v>155</v>
      </c>
      <c r="E71" s="416"/>
      <c r="F71" s="417"/>
      <c r="G71" s="417"/>
      <c r="H71" s="418"/>
      <c r="I71" s="142"/>
    </row>
    <row r="72" spans="3:9" ht="21" customHeight="1">
      <c r="C72" s="139"/>
      <c r="D72" s="142" t="s">
        <v>101</v>
      </c>
      <c r="E72" s="419"/>
      <c r="F72" s="414"/>
      <c r="G72" s="414"/>
      <c r="H72" s="415"/>
      <c r="I72" s="142"/>
    </row>
    <row r="73" spans="3:9" ht="21" customHeight="1">
      <c r="C73" s="139"/>
      <c r="D73" s="142" t="s">
        <v>102</v>
      </c>
      <c r="E73" s="419"/>
      <c r="F73" s="414"/>
      <c r="G73" s="414"/>
      <c r="H73" s="415"/>
      <c r="I73" s="142"/>
    </row>
    <row r="74" spans="3:9" ht="7.5" customHeight="1">
      <c r="C74" s="144"/>
      <c r="D74" s="145"/>
      <c r="E74" s="145"/>
      <c r="F74" s="145"/>
      <c r="G74" s="145"/>
      <c r="H74" s="161"/>
      <c r="I74" s="142"/>
    </row>
    <row r="75" spans="2:9" ht="21" customHeight="1">
      <c r="B75" s="134">
        <f>IF(AND(E75&lt;&gt;"",E76&lt;&gt;""),1,0)</f>
        <v>0</v>
      </c>
      <c r="C75" s="168"/>
      <c r="D75" s="271" t="s">
        <v>155</v>
      </c>
      <c r="E75" s="416"/>
      <c r="F75" s="417"/>
      <c r="G75" s="417"/>
      <c r="H75" s="418"/>
      <c r="I75" s="142"/>
    </row>
    <row r="76" spans="3:9" ht="21" customHeight="1">
      <c r="C76" s="139"/>
      <c r="D76" s="142" t="s">
        <v>101</v>
      </c>
      <c r="E76" s="419"/>
      <c r="F76" s="414"/>
      <c r="G76" s="414"/>
      <c r="H76" s="415"/>
      <c r="I76" s="142"/>
    </row>
    <row r="77" spans="3:9" ht="21" customHeight="1">
      <c r="C77" s="139"/>
      <c r="D77" s="142" t="s">
        <v>102</v>
      </c>
      <c r="E77" s="419"/>
      <c r="F77" s="414"/>
      <c r="G77" s="414"/>
      <c r="H77" s="415"/>
      <c r="I77" s="142"/>
    </row>
    <row r="78" spans="3:9" ht="7.5" customHeight="1">
      <c r="C78" s="144"/>
      <c r="D78" s="145"/>
      <c r="E78" s="145"/>
      <c r="F78" s="145"/>
      <c r="G78" s="145"/>
      <c r="H78" s="161"/>
      <c r="I78" s="142"/>
    </row>
    <row r="79" spans="2:9" ht="21" customHeight="1">
      <c r="B79" s="134">
        <f>IF(AND(E79&lt;&gt;"",E80&lt;&gt;""),1,0)</f>
        <v>0</v>
      </c>
      <c r="C79" s="168"/>
      <c r="D79" s="271" t="s">
        <v>155</v>
      </c>
      <c r="E79" s="416"/>
      <c r="F79" s="417"/>
      <c r="G79" s="417"/>
      <c r="H79" s="418"/>
      <c r="I79" s="142"/>
    </row>
    <row r="80" spans="3:9" ht="21" customHeight="1">
      <c r="C80" s="139"/>
      <c r="D80" s="142" t="s">
        <v>101</v>
      </c>
      <c r="E80" s="413"/>
      <c r="F80" s="414"/>
      <c r="G80" s="414"/>
      <c r="H80" s="415"/>
      <c r="I80" s="142"/>
    </row>
    <row r="81" spans="3:9" ht="21" customHeight="1">
      <c r="C81" s="139"/>
      <c r="D81" s="142" t="s">
        <v>102</v>
      </c>
      <c r="E81" s="419"/>
      <c r="F81" s="414"/>
      <c r="G81" s="414"/>
      <c r="H81" s="415"/>
      <c r="I81" s="142"/>
    </row>
    <row r="82" spans="3:9" ht="7.5" customHeight="1">
      <c r="C82" s="144"/>
      <c r="D82" s="145"/>
      <c r="E82" s="145"/>
      <c r="F82" s="145"/>
      <c r="G82" s="145"/>
      <c r="H82" s="161"/>
      <c r="I82" s="142"/>
    </row>
  </sheetData>
  <sheetProtection sheet="1" objects="1" scenarios="1"/>
  <mergeCells count="51">
    <mergeCell ref="E81:H81"/>
    <mergeCell ref="E39:H39"/>
    <mergeCell ref="E43:H43"/>
    <mergeCell ref="E57:H57"/>
    <mergeCell ref="E61:H61"/>
    <mergeCell ref="E65:H65"/>
    <mergeCell ref="E69:H69"/>
    <mergeCell ref="E41:H41"/>
    <mergeCell ref="E75:H75"/>
    <mergeCell ref="E76:H76"/>
    <mergeCell ref="I5:I6"/>
    <mergeCell ref="G9:G12"/>
    <mergeCell ref="I9:I10"/>
    <mergeCell ref="E13:H13"/>
    <mergeCell ref="E10:F10"/>
    <mergeCell ref="E11:F11"/>
    <mergeCell ref="E38:H38"/>
    <mergeCell ref="E30:H30"/>
    <mergeCell ref="E22:H22"/>
    <mergeCell ref="E25:H25"/>
    <mergeCell ref="E26:H26"/>
    <mergeCell ref="E37:H37"/>
    <mergeCell ref="E23:H23"/>
    <mergeCell ref="E27:H27"/>
    <mergeCell ref="E31:H31"/>
    <mergeCell ref="E35:H35"/>
    <mergeCell ref="E64:H64"/>
    <mergeCell ref="E14:H14"/>
    <mergeCell ref="E34:H34"/>
    <mergeCell ref="E17:H17"/>
    <mergeCell ref="E18:H18"/>
    <mergeCell ref="E21:H21"/>
    <mergeCell ref="E29:H29"/>
    <mergeCell ref="E33:H33"/>
    <mergeCell ref="E15:H15"/>
    <mergeCell ref="E19:H19"/>
    <mergeCell ref="E63:H63"/>
    <mergeCell ref="E55:H55"/>
    <mergeCell ref="E56:H56"/>
    <mergeCell ref="E42:H42"/>
    <mergeCell ref="G46:H46"/>
    <mergeCell ref="E59:H59"/>
    <mergeCell ref="E60:H60"/>
    <mergeCell ref="E80:H80"/>
    <mergeCell ref="E67:H67"/>
    <mergeCell ref="E68:H68"/>
    <mergeCell ref="E71:H71"/>
    <mergeCell ref="E72:H72"/>
    <mergeCell ref="E73:H73"/>
    <mergeCell ref="E77:H77"/>
    <mergeCell ref="E79:H79"/>
  </mergeCells>
  <printOptions horizontalCentered="1"/>
  <pageMargins left="0" right="0" top="0.5905511811023623" bottom="0" header="0.1968503937007874" footer="0.5905511811023623"/>
  <pageSetup horizontalDpi="600" verticalDpi="600" orientation="portrait" paperSize="9" scale="95" r:id="rId2"/>
  <headerFooter alignWithMargins="0">
    <oddFooter>&amp;RSaison 2017 - 2018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jacques bachtold</cp:lastModifiedBy>
  <cp:lastPrinted>2015-05-01T17:08:24Z</cp:lastPrinted>
  <dcterms:created xsi:type="dcterms:W3CDTF">2010-04-21T16:48:42Z</dcterms:created>
  <dcterms:modified xsi:type="dcterms:W3CDTF">2017-05-24T12:05:37Z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